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6" windowWidth="15576" windowHeight="11916" activeTab="2"/>
  </bookViews>
  <sheets>
    <sheet name="липень 2013" sheetId="2" r:id="rId1"/>
    <sheet name="лютий 2014 для нас" sheetId="3" r:id="rId2"/>
    <sheet name="додаток 2015 " sheetId="4" r:id="rId3"/>
  </sheets>
  <definedNames>
    <definedName name="_xlnm.Print_Titles" localSheetId="2">'додаток 2015 '!$9:$11</definedName>
    <definedName name="_xlnm.Print_Area" localSheetId="2">'додаток 2015 '!$A$1:$R$37</definedName>
    <definedName name="_xlnm.Print_Area" localSheetId="1">'лютий 2014 для нас'!$A$1:$V$32</definedName>
  </definedNames>
  <calcPr calcId="124519"/>
</workbook>
</file>

<file path=xl/calcChain.xml><?xml version="1.0" encoding="utf-8"?>
<calcChain xmlns="http://schemas.openxmlformats.org/spreadsheetml/2006/main">
  <c r="R33" i="4"/>
  <c r="H24"/>
  <c r="H26"/>
  <c r="H12"/>
  <c r="H18"/>
  <c r="L24"/>
  <c r="G24" s="1"/>
  <c r="R29"/>
  <c r="P33"/>
  <c r="L16"/>
  <c r="F16" s="1"/>
  <c r="C16" s="1"/>
  <c r="L18"/>
  <c r="F15"/>
  <c r="C15" s="1"/>
  <c r="L15"/>
  <c r="P17"/>
  <c r="Q32"/>
  <c r="P32"/>
  <c r="P29"/>
  <c r="P24"/>
  <c r="L26"/>
  <c r="G26" s="1"/>
  <c r="C26" s="1"/>
  <c r="G21" i="3"/>
  <c r="P21"/>
  <c r="T15"/>
  <c r="M32" i="4"/>
  <c r="N32"/>
  <c r="O32"/>
  <c r="M33"/>
  <c r="N33"/>
  <c r="O33"/>
  <c r="Q33"/>
  <c r="L30"/>
  <c r="E30" s="1"/>
  <c r="Q29"/>
  <c r="L28"/>
  <c r="D28" s="1"/>
  <c r="L27"/>
  <c r="D27" s="1"/>
  <c r="L25"/>
  <c r="D25" s="1"/>
  <c r="L23"/>
  <c r="E23" s="1"/>
  <c r="C23" s="1"/>
  <c r="L22"/>
  <c r="E22" s="1"/>
  <c r="C22" s="1"/>
  <c r="L21"/>
  <c r="D21" s="1"/>
  <c r="L20"/>
  <c r="F20" s="1"/>
  <c r="C20" s="1"/>
  <c r="L19"/>
  <c r="D19" s="1"/>
  <c r="L14"/>
  <c r="F14" s="1"/>
  <c r="C14" s="1"/>
  <c r="L13"/>
  <c r="F13" s="1"/>
  <c r="L12"/>
  <c r="D12" s="1"/>
  <c r="F27" i="3"/>
  <c r="E27"/>
  <c r="C27" s="1"/>
  <c r="H26"/>
  <c r="G26"/>
  <c r="F26"/>
  <c r="E26"/>
  <c r="D26"/>
  <c r="H25"/>
  <c r="C25" s="1"/>
  <c r="G25"/>
  <c r="F25"/>
  <c r="E25"/>
  <c r="D25"/>
  <c r="H24"/>
  <c r="G24"/>
  <c r="F24"/>
  <c r="C24" s="1"/>
  <c r="E24"/>
  <c r="D24"/>
  <c r="R30"/>
  <c r="Q30"/>
  <c r="P30"/>
  <c r="O30"/>
  <c r="O29" s="1"/>
  <c r="N30"/>
  <c r="M30"/>
  <c r="D22"/>
  <c r="C22" s="1"/>
  <c r="R23"/>
  <c r="Q23"/>
  <c r="P23"/>
  <c r="N23"/>
  <c r="M23"/>
  <c r="O23"/>
  <c r="E19"/>
  <c r="C19" s="1"/>
  <c r="E18"/>
  <c r="F13"/>
  <c r="C13" s="1"/>
  <c r="F10"/>
  <c r="E10"/>
  <c r="Q17"/>
  <c r="Q31"/>
  <c r="Q26"/>
  <c r="L11"/>
  <c r="G11" s="1"/>
  <c r="C11" s="1"/>
  <c r="P14"/>
  <c r="P26"/>
  <c r="P28" s="1"/>
  <c r="R31"/>
  <c r="P31"/>
  <c r="O31"/>
  <c r="N31"/>
  <c r="M31"/>
  <c r="R28"/>
  <c r="O28"/>
  <c r="N28"/>
  <c r="M28"/>
  <c r="L27"/>
  <c r="L25"/>
  <c r="L24"/>
  <c r="L22"/>
  <c r="L21"/>
  <c r="L30" s="1"/>
  <c r="L20"/>
  <c r="E20" s="1"/>
  <c r="C20" s="1"/>
  <c r="L19"/>
  <c r="L18"/>
  <c r="D18" s="1"/>
  <c r="C18" s="1"/>
  <c r="R17"/>
  <c r="O17"/>
  <c r="N17"/>
  <c r="M17"/>
  <c r="L16"/>
  <c r="F16" s="1"/>
  <c r="C16" s="1"/>
  <c r="L15"/>
  <c r="D15" s="1"/>
  <c r="L13"/>
  <c r="L12"/>
  <c r="E12" s="1"/>
  <c r="L10"/>
  <c r="D10" s="1"/>
  <c r="C25" i="4" l="1"/>
  <c r="R32"/>
  <c r="R31" s="1"/>
  <c r="G18"/>
  <c r="C18" s="1"/>
  <c r="L33"/>
  <c r="P31"/>
  <c r="G12"/>
  <c r="F24"/>
  <c r="F21" i="3"/>
  <c r="E21"/>
  <c r="C21" s="1"/>
  <c r="E27" i="4"/>
  <c r="G27"/>
  <c r="N31"/>
  <c r="O31"/>
  <c r="F12"/>
  <c r="E12"/>
  <c r="Q31"/>
  <c r="F27"/>
  <c r="E21"/>
  <c r="C21" s="1"/>
  <c r="M31"/>
  <c r="L17"/>
  <c r="H27"/>
  <c r="E13"/>
  <c r="C13" s="1"/>
  <c r="G19"/>
  <c r="C19" s="1"/>
  <c r="H28"/>
  <c r="L29"/>
  <c r="E24"/>
  <c r="G28"/>
  <c r="F28"/>
  <c r="E28"/>
  <c r="F30"/>
  <c r="C30" s="1"/>
  <c r="C26" i="3"/>
  <c r="Q29"/>
  <c r="L23"/>
  <c r="Q28"/>
  <c r="G14"/>
  <c r="N29"/>
  <c r="M29"/>
  <c r="F12"/>
  <c r="C12" s="1"/>
  <c r="G15"/>
  <c r="C15" s="1"/>
  <c r="C10"/>
  <c r="P29"/>
  <c r="P17"/>
  <c r="L17" s="1"/>
  <c r="L31"/>
  <c r="L14"/>
  <c r="R29"/>
  <c r="L26"/>
  <c r="L28"/>
  <c r="F23" i="2"/>
  <c r="G23"/>
  <c r="H23"/>
  <c r="I23"/>
  <c r="J23"/>
  <c r="J21" s="1"/>
  <c r="E23"/>
  <c r="F22"/>
  <c r="G22"/>
  <c r="H22"/>
  <c r="H21" s="1"/>
  <c r="I22"/>
  <c r="J22"/>
  <c r="E22"/>
  <c r="F21"/>
  <c r="G21"/>
  <c r="G20"/>
  <c r="H20"/>
  <c r="I20"/>
  <c r="J20"/>
  <c r="F20"/>
  <c r="E17"/>
  <c r="E18"/>
  <c r="E19"/>
  <c r="E16"/>
  <c r="G15"/>
  <c r="H15"/>
  <c r="I15"/>
  <c r="J15"/>
  <c r="F15"/>
  <c r="E11"/>
  <c r="E12"/>
  <c r="E13"/>
  <c r="E14"/>
  <c r="E10"/>
  <c r="E9"/>
  <c r="G8"/>
  <c r="H8"/>
  <c r="I8"/>
  <c r="J8"/>
  <c r="F8"/>
  <c r="E8" s="1"/>
  <c r="E2"/>
  <c r="E7"/>
  <c r="E3"/>
  <c r="E4"/>
  <c r="E5"/>
  <c r="E6"/>
  <c r="L32" i="4" l="1"/>
  <c r="C24"/>
  <c r="G29"/>
  <c r="C27"/>
  <c r="C12"/>
  <c r="C28"/>
  <c r="D17"/>
  <c r="G17"/>
  <c r="E29"/>
  <c r="F29"/>
  <c r="H29"/>
  <c r="D29"/>
  <c r="H14" i="3"/>
  <c r="D14"/>
  <c r="L29"/>
  <c r="I21" i="2"/>
  <c r="E21"/>
  <c r="E20"/>
  <c r="E15"/>
  <c r="C17" i="4" l="1"/>
  <c r="C29"/>
  <c r="C14" i="3"/>
  <c r="L31" i="4"/>
</calcChain>
</file>

<file path=xl/sharedStrings.xml><?xml version="1.0" encoding="utf-8"?>
<sst xmlns="http://schemas.openxmlformats.org/spreadsheetml/2006/main" count="242" uniqueCount="60">
  <si>
    <t>Найменування завдань</t>
  </si>
  <si>
    <t>Головний розпорядник</t>
  </si>
  <si>
    <t>Джерела фінансування</t>
  </si>
  <si>
    <t>Обсяг , всього</t>
  </si>
  <si>
    <t>міський бюджет</t>
  </si>
  <si>
    <t>Фінансове управління</t>
  </si>
  <si>
    <t>Найменування заходу</t>
  </si>
  <si>
    <t xml:space="preserve">
Придбання  паливо - мастильних  матеріалів
</t>
  </si>
  <si>
    <t>Придбання  запчастин та проведення поточного ремонту авто драбини  ДПРЧ-22                          м. Іллічівська   ІМВ ГУ ДСНС України в Одеській області</t>
  </si>
  <si>
    <t>Придбання бензопил  у комплекті для ліквідації сухих та аварійних дерев  ІМВ ГУ ДСНС України в Одеській області</t>
  </si>
  <si>
    <t xml:space="preserve">Закупівля рятувального обладнання та пристроїв та форменого одягу особовому складу для  міського відділу  
ГУ ДСНС України в Одеській області
</t>
  </si>
  <si>
    <t>Придбання комп’ютерної техніки, принтеру, факсу(для пункту зв’язку частини), канцелярських товарів для ДПРЧ-22                                            м. Іллічівська ІМВ ГУ ДСНС України в Одеській області</t>
  </si>
  <si>
    <t>міськвиконком</t>
  </si>
  <si>
    <t>Разом пункт 4</t>
  </si>
  <si>
    <t>Придбання легкового оперативного автомобіля підвищеної прохідності</t>
  </si>
  <si>
    <t>4.Здійснення організаційних та спеціальних заходів щодо запобігання виникненню пожеж, надзвичайних подій, надзвичайних ситуацій, їх ліквідації, в т.ч. проведення занять і навчань, відпрацювання документів оперативного реагування та виконання інших службових цілей і завдань підрозділу.</t>
  </si>
  <si>
    <t>5.Технічне переоснащення оперативно-диспетчерських служб, органів управління та сил цивільного захисту</t>
  </si>
  <si>
    <t xml:space="preserve">Модернізація  системи  зв’язку центру  збору  первинної інформації (ПУ НЦЗ) міста, шляхом придбання апаратури  зв’язку, оповіщення  та  контролю, виконання послуг
встановлення  та  настроювання
</t>
  </si>
  <si>
    <t>Закупівля  комп’ютерів  для  роботи  з документами  обмеженого доступу</t>
  </si>
  <si>
    <t>Спеціальне  обстеження комп’ютерів  для  роботи  з документами  обмеженого доступу</t>
  </si>
  <si>
    <t>Придбання  принтера А-4 колір,</t>
  </si>
  <si>
    <t>Придбання матеріалів, інструменту, інвентарю, канцелярських товарів</t>
  </si>
  <si>
    <t xml:space="preserve">Переобладнання  та  ремонт  приміщення  центру   збору  первинної  інформації
(ПУ НЦЗ)  міста
</t>
  </si>
  <si>
    <t>Разом пункт 5</t>
  </si>
  <si>
    <t>6.Утримання  центру  збору  первинної  інформації (ПУ НЦО(ЦЗ)  міста</t>
  </si>
  <si>
    <t xml:space="preserve">
Оплата праці та нарахування  на  ФОП  за договорами  послуг
</t>
  </si>
  <si>
    <t>Оплата  комунальних послуг  та  енергоносіїв</t>
  </si>
  <si>
    <t>Оплата послуг, крім  комунальних послуг (абонплата за телефони, послуги банку,тощо)</t>
  </si>
  <si>
    <t>Розробка проекту розвитку регіональної системи оповіщення, передбаченого Комплексною програмою, затвердженою розпорядженням КМУ від 04.04.2004 р № 109-р.</t>
  </si>
  <si>
    <t>Разом пункт 6</t>
  </si>
  <si>
    <t>ВСЬОГО ПО ПРОГРАМІ</t>
  </si>
  <si>
    <t xml:space="preserve">МІСЬКВИКОНКОМ </t>
  </si>
  <si>
    <t>ФІНУПРАВЛІННЯ</t>
  </si>
  <si>
    <t xml:space="preserve">Закупівля рятувального обладнання та пристроїв; форменого одягу та взуття особовому складу для  міського відділу  
ГУ ДСНС України в Одеській області
</t>
  </si>
  <si>
    <t>Міськвиконком</t>
  </si>
  <si>
    <t>в т.ч. кредиторська заборгованість</t>
  </si>
  <si>
    <t>Оплата послуг, крім  комунальних послуг (абонплата за телефони, послуги банку, пеня  за послуги зв`язку тощо)</t>
  </si>
  <si>
    <t>Разом за рік</t>
  </si>
  <si>
    <t>Додаток</t>
  </si>
  <si>
    <t>до рішення Іллічівської міської ради</t>
  </si>
  <si>
    <t>від                                        №</t>
  </si>
  <si>
    <t>Найменування показника</t>
  </si>
  <si>
    <t>Кількість відсотків</t>
  </si>
  <si>
    <t>Значення показника</t>
  </si>
  <si>
    <t>усього</t>
  </si>
  <si>
    <t>Придбання  запчастин та проведення поточного ремонту авто драбини  ДПРЧ-22     м. Іллічівська   ІМВ ГУ ДСНС України в Одеській області</t>
  </si>
  <si>
    <r>
      <t>Придбання о</t>
    </r>
    <r>
      <rPr>
        <sz val="12"/>
        <color rgb="FFFF0000"/>
        <rFont val="Times New Roman"/>
        <family val="1"/>
        <charset val="204"/>
      </rPr>
      <t>ргтехніки, телефонних апаратів</t>
    </r>
    <r>
      <rPr>
        <sz val="12"/>
        <color theme="1"/>
        <rFont val="Times New Roman"/>
        <family val="1"/>
        <charset val="204"/>
      </rPr>
      <t>, комп’ютерної техніки, принтеру, факсу(для пункту зв’язку частини), канцелярських товарів для ДПРЧ-22   м. Іллічівська ІМВ ГУ ДСНС України в Одеській області</t>
    </r>
  </si>
  <si>
    <t>Завдання і заходи</t>
  </si>
  <si>
    <t xml:space="preserve">Придбання дозиметра-радіометра </t>
  </si>
  <si>
    <t>Секретар  ради                                                                                                                 О.Р.Боровська</t>
  </si>
  <si>
    <t>4.Здійснення організаційних та спеціальних заходів щодо запобігання виникненню пожеж, надзвичайних подій, надзвичайних ситуацій, їх ліквідації, в т.ч. проведення занять і навчань, відпрацювання документів оперативного реагування та виконання інших службових цілей і завдань підрозділу</t>
  </si>
  <si>
    <t xml:space="preserve">
Придбання  паливно - мастильних  матеріалів
</t>
  </si>
  <si>
    <t>Придбання  запчастин та проведення поточного ремонту авто драбини  ДПРЧ-22                                       м. Іллічівська   ІМВ ГУ ДСНС України в Одеській області</t>
  </si>
  <si>
    <t xml:space="preserve">Модернізація  системи  зв’язку центру  збору  первинної інформації (ПУ НЦЗ) міста, шляхом придбання апаратури  зв’язку, оповіщення  та  контролю, виконання послуг
встановлення  та  налаштування
</t>
  </si>
  <si>
    <t>Розробка проекту розвитку регіональної системи оповіщення, передбаченого Комплексною програмою, затвердженою розпорядженням КМУ від 04.04.2004 р.                        № 109-р.</t>
  </si>
  <si>
    <t>Придбання  комп’ютерної техніки, принтеру, факсу (для пункту зв’язку частини), канцелярських товарів для ДПРЧ-22 м. Іллічівська ІМВ ГУ ДСНС України в Одеській області</t>
  </si>
  <si>
    <t xml:space="preserve">Придбання форменого одягу і взуття для      ДПРЧ-22 м.Іллічівська ГУ ДСНС України в Одеській області </t>
  </si>
  <si>
    <t xml:space="preserve">Придбання повітряного компресора для закачування повітря в АСП-2 для ДПРЧ-22             м. Іллічівська ГУ ДСНС України в Одеській області </t>
  </si>
  <si>
    <t xml:space="preserve">Придбання оргтехніки, телефонних апаратів, матеріалів, інструменту, інвентарю, канцелярських товарів, закупівля рятувального обладнання </t>
  </si>
  <si>
    <t>від   30.01.2015р.   №583-VI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</si>
</sst>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0"/>
  </numFmts>
  <fonts count="1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0" fontId="1" fillId="0" borderId="1" xfId="0" applyFont="1" applyBorder="1"/>
    <xf numFmtId="0" fontId="1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4" fontId="0" fillId="0" borderId="1" xfId="0" applyNumberForma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4" fontId="1" fillId="0" borderId="1" xfId="0" applyNumberFormat="1" applyFont="1" applyBorder="1"/>
    <xf numFmtId="4" fontId="0" fillId="0" borderId="1" xfId="0" applyNumberFormat="1" applyBorder="1"/>
    <xf numFmtId="4" fontId="0" fillId="0" borderId="0" xfId="0" applyNumberFormat="1"/>
    <xf numFmtId="0" fontId="6" fillId="0" borderId="0" xfId="0" applyFont="1"/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9" fillId="0" borderId="0" xfId="0" applyFont="1" applyAlignment="1">
      <alignment wrapText="1"/>
    </xf>
    <xf numFmtId="0" fontId="9" fillId="0" borderId="0" xfId="0" applyFont="1"/>
    <xf numFmtId="0" fontId="9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4" fontId="6" fillId="0" borderId="0" xfId="0" applyNumberFormat="1" applyFont="1"/>
    <xf numFmtId="4" fontId="6" fillId="2" borderId="0" xfId="0" applyNumberFormat="1" applyFont="1" applyFill="1"/>
    <xf numFmtId="4" fontId="6" fillId="2" borderId="0" xfId="0" applyNumberFormat="1" applyFont="1" applyFill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165" fontId="9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2" fillId="2" borderId="0" xfId="0" applyFont="1" applyFill="1"/>
    <xf numFmtId="0" fontId="12" fillId="2" borderId="0" xfId="0" applyFont="1" applyFill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"/>
  <sheetViews>
    <sheetView view="pageBreakPreview" zoomScale="80" zoomScaleNormal="80" zoomScaleSheetLayoutView="80" workbookViewId="0">
      <selection activeCell="N9" sqref="N9"/>
    </sheetView>
  </sheetViews>
  <sheetFormatPr defaultRowHeight="14.4"/>
  <cols>
    <col min="1" max="1" width="32.6640625" customWidth="1"/>
    <col min="2" max="2" width="55" customWidth="1"/>
    <col min="3" max="3" width="16.88671875" customWidth="1"/>
    <col min="4" max="4" width="12.109375" customWidth="1"/>
    <col min="5" max="5" width="12.5546875" customWidth="1"/>
    <col min="6" max="9" width="9.33203125" bestFit="1" customWidth="1"/>
  </cols>
  <sheetData>
    <row r="1" spans="1:13" s="17" customFormat="1" ht="43.2">
      <c r="A1" s="16" t="s">
        <v>0</v>
      </c>
      <c r="B1" s="16" t="s">
        <v>6</v>
      </c>
      <c r="C1" s="16" t="s">
        <v>1</v>
      </c>
      <c r="D1" s="16" t="s">
        <v>2</v>
      </c>
      <c r="E1" s="16" t="s">
        <v>3</v>
      </c>
      <c r="F1" s="16">
        <v>2011</v>
      </c>
      <c r="G1" s="16">
        <v>2012</v>
      </c>
      <c r="H1" s="16">
        <v>2013</v>
      </c>
      <c r="I1" s="16">
        <v>2014</v>
      </c>
      <c r="J1" s="16">
        <v>2015</v>
      </c>
    </row>
    <row r="2" spans="1:13" ht="45" customHeight="1">
      <c r="A2" s="82" t="s">
        <v>15</v>
      </c>
      <c r="B2" s="4" t="s">
        <v>7</v>
      </c>
      <c r="C2" s="4" t="s">
        <v>5</v>
      </c>
      <c r="D2" s="2" t="s">
        <v>4</v>
      </c>
      <c r="E2" s="18">
        <f>F2+G2+H2+I2+J2</f>
        <v>218</v>
      </c>
      <c r="F2" s="18">
        <v>93</v>
      </c>
      <c r="G2" s="18">
        <v>75</v>
      </c>
      <c r="H2" s="18">
        <v>50</v>
      </c>
      <c r="I2" s="18"/>
      <c r="J2" s="18"/>
      <c r="K2" s="1"/>
    </row>
    <row r="3" spans="1:13" ht="43.2">
      <c r="A3" s="83"/>
      <c r="B3" s="4" t="s">
        <v>8</v>
      </c>
      <c r="C3" s="4" t="s">
        <v>5</v>
      </c>
      <c r="D3" s="2" t="s">
        <v>4</v>
      </c>
      <c r="E3" s="18">
        <f t="shared" ref="E3:E7" si="0">F3+G3+H3+I3+J3</f>
        <v>150</v>
      </c>
      <c r="F3" s="18"/>
      <c r="G3" s="18">
        <v>75</v>
      </c>
      <c r="H3" s="18">
        <v>75</v>
      </c>
      <c r="I3" s="18"/>
      <c r="J3" s="18"/>
      <c r="K3" s="1"/>
    </row>
    <row r="4" spans="1:13" ht="28.8">
      <c r="A4" s="83"/>
      <c r="B4" s="4" t="s">
        <v>9</v>
      </c>
      <c r="C4" s="4" t="s">
        <v>5</v>
      </c>
      <c r="D4" s="2" t="s">
        <v>4</v>
      </c>
      <c r="E4" s="18">
        <f t="shared" si="0"/>
        <v>11.6</v>
      </c>
      <c r="F4" s="18"/>
      <c r="G4" s="18"/>
      <c r="H4" s="18">
        <v>11.6</v>
      </c>
      <c r="I4" s="18"/>
      <c r="J4" s="18"/>
      <c r="K4" s="1"/>
      <c r="M4" s="18"/>
    </row>
    <row r="5" spans="1:13" ht="57.6">
      <c r="A5" s="83"/>
      <c r="B5" s="4" t="s">
        <v>10</v>
      </c>
      <c r="C5" s="4" t="s">
        <v>12</v>
      </c>
      <c r="D5" s="2" t="s">
        <v>4</v>
      </c>
      <c r="E5" s="18">
        <f t="shared" si="0"/>
        <v>297.18</v>
      </c>
      <c r="F5" s="18">
        <v>97.18</v>
      </c>
      <c r="G5" s="18"/>
      <c r="H5" s="18"/>
      <c r="I5" s="18">
        <v>100</v>
      </c>
      <c r="J5" s="18">
        <v>100</v>
      </c>
      <c r="K5" s="1"/>
    </row>
    <row r="6" spans="1:13" ht="43.2">
      <c r="A6" s="83"/>
      <c r="B6" s="4" t="s">
        <v>11</v>
      </c>
      <c r="C6" s="4" t="s">
        <v>12</v>
      </c>
      <c r="D6" s="2" t="s">
        <v>4</v>
      </c>
      <c r="E6" s="18">
        <f t="shared" si="0"/>
        <v>15.634</v>
      </c>
      <c r="F6" s="18">
        <v>15.634</v>
      </c>
      <c r="G6" s="18"/>
      <c r="H6" s="18"/>
      <c r="I6" s="18"/>
      <c r="J6" s="18"/>
      <c r="K6" s="1"/>
    </row>
    <row r="7" spans="1:13" ht="28.8">
      <c r="A7" s="83"/>
      <c r="B7" s="4" t="s">
        <v>14</v>
      </c>
      <c r="C7" s="4" t="s">
        <v>12</v>
      </c>
      <c r="D7" s="2" t="s">
        <v>4</v>
      </c>
      <c r="E7" s="18">
        <f t="shared" si="0"/>
        <v>95</v>
      </c>
      <c r="F7" s="18"/>
      <c r="G7" s="18"/>
      <c r="H7" s="18">
        <v>95</v>
      </c>
      <c r="I7" s="18"/>
      <c r="J7" s="18"/>
      <c r="K7" s="1"/>
    </row>
    <row r="8" spans="1:13" s="9" customFormat="1" ht="15.6">
      <c r="A8" s="84"/>
      <c r="B8" s="6" t="s">
        <v>13</v>
      </c>
      <c r="C8" s="7"/>
      <c r="D8" s="7"/>
      <c r="E8" s="19">
        <f>F8+G8+H8+I8+J8</f>
        <v>787.41399999999999</v>
      </c>
      <c r="F8" s="19">
        <f>F2+F3+F4+F5+F6+F7</f>
        <v>205.81400000000002</v>
      </c>
      <c r="G8" s="19">
        <f t="shared" ref="G8:J8" si="1">G2+G3+G4+G5+G6+G7</f>
        <v>150</v>
      </c>
      <c r="H8" s="19">
        <f t="shared" si="1"/>
        <v>231.6</v>
      </c>
      <c r="I8" s="19">
        <f t="shared" si="1"/>
        <v>100</v>
      </c>
      <c r="J8" s="19">
        <f t="shared" si="1"/>
        <v>100</v>
      </c>
      <c r="K8" s="8"/>
    </row>
    <row r="9" spans="1:13" ht="72">
      <c r="A9" s="82" t="s">
        <v>16</v>
      </c>
      <c r="B9" s="2" t="s">
        <v>17</v>
      </c>
      <c r="C9" s="4" t="s">
        <v>12</v>
      </c>
      <c r="D9" s="2" t="s">
        <v>4</v>
      </c>
      <c r="E9" s="20">
        <f>F9+G9+H9+I9+J9</f>
        <v>56.77</v>
      </c>
      <c r="F9" s="18">
        <v>4.0999999999999996</v>
      </c>
      <c r="G9" s="18">
        <v>52.67</v>
      </c>
      <c r="H9" s="18"/>
      <c r="I9" s="18"/>
      <c r="J9" s="18"/>
      <c r="K9" s="1"/>
    </row>
    <row r="10" spans="1:13" ht="28.8">
      <c r="A10" s="83"/>
      <c r="B10" s="2" t="s">
        <v>18</v>
      </c>
      <c r="C10" s="4" t="s">
        <v>12</v>
      </c>
      <c r="D10" s="2" t="s">
        <v>4</v>
      </c>
      <c r="E10" s="20">
        <f>F10+G10+H10+I10+J10</f>
        <v>9.5299999999999994</v>
      </c>
      <c r="F10" s="18"/>
      <c r="G10" s="18">
        <v>9.5299999999999994</v>
      </c>
      <c r="H10" s="18"/>
      <c r="I10" s="18"/>
      <c r="J10" s="18"/>
      <c r="K10" s="1"/>
    </row>
    <row r="11" spans="1:13" ht="28.8">
      <c r="A11" s="83"/>
      <c r="B11" s="2" t="s">
        <v>19</v>
      </c>
      <c r="C11" s="4" t="s">
        <v>12</v>
      </c>
      <c r="D11" s="2" t="s">
        <v>4</v>
      </c>
      <c r="E11" s="20">
        <f t="shared" ref="E11:E14" si="2">F11+G11+H11+I11+J11</f>
        <v>22.7</v>
      </c>
      <c r="F11" s="18"/>
      <c r="G11" s="18">
        <v>22.7</v>
      </c>
      <c r="H11" s="18"/>
      <c r="I11" s="18"/>
      <c r="J11" s="18"/>
      <c r="K11" s="1"/>
    </row>
    <row r="12" spans="1:13" ht="28.8">
      <c r="A12" s="83"/>
      <c r="B12" s="2" t="s">
        <v>20</v>
      </c>
      <c r="C12" s="4" t="s">
        <v>12</v>
      </c>
      <c r="D12" s="2" t="s">
        <v>4</v>
      </c>
      <c r="E12" s="20">
        <f t="shared" si="2"/>
        <v>5</v>
      </c>
      <c r="F12" s="18"/>
      <c r="G12" s="18"/>
      <c r="H12" s="18"/>
      <c r="I12" s="18">
        <v>5</v>
      </c>
      <c r="J12" s="18"/>
      <c r="K12" s="1"/>
    </row>
    <row r="13" spans="1:13" ht="28.8">
      <c r="A13" s="83"/>
      <c r="B13" s="2" t="s">
        <v>21</v>
      </c>
      <c r="C13" s="4" t="s">
        <v>12</v>
      </c>
      <c r="D13" s="2" t="s">
        <v>4</v>
      </c>
      <c r="E13" s="20">
        <f t="shared" si="2"/>
        <v>80.177999999999997</v>
      </c>
      <c r="F13" s="18"/>
      <c r="G13" s="18">
        <v>15</v>
      </c>
      <c r="H13" s="18">
        <v>65.177999999999997</v>
      </c>
      <c r="I13" s="18"/>
      <c r="J13" s="18"/>
      <c r="K13" s="1"/>
    </row>
    <row r="14" spans="1:13" ht="57.6">
      <c r="A14" s="83"/>
      <c r="B14" s="2" t="s">
        <v>22</v>
      </c>
      <c r="C14" s="4" t="s">
        <v>12</v>
      </c>
      <c r="D14" s="2" t="s">
        <v>4</v>
      </c>
      <c r="E14" s="20">
        <f t="shared" si="2"/>
        <v>25</v>
      </c>
      <c r="F14" s="18">
        <v>25</v>
      </c>
      <c r="G14" s="18"/>
      <c r="H14" s="18"/>
      <c r="I14" s="18"/>
      <c r="J14" s="18"/>
      <c r="K14" s="1"/>
    </row>
    <row r="15" spans="1:13" ht="15.6">
      <c r="A15" s="84"/>
      <c r="B15" s="6" t="s">
        <v>23</v>
      </c>
      <c r="C15" s="2"/>
      <c r="D15" s="2"/>
      <c r="E15" s="18">
        <f>F15+G15+H15+I15+J15</f>
        <v>199.178</v>
      </c>
      <c r="F15" s="18">
        <f>F9+F10+F11+F12+F13+F14</f>
        <v>29.1</v>
      </c>
      <c r="G15" s="18">
        <f t="shared" ref="G15:J15" si="3">G9+G10+G11+G12+G13+G14</f>
        <v>99.9</v>
      </c>
      <c r="H15" s="18">
        <f t="shared" si="3"/>
        <v>65.177999999999997</v>
      </c>
      <c r="I15" s="18">
        <f t="shared" si="3"/>
        <v>5</v>
      </c>
      <c r="J15" s="18">
        <f t="shared" si="3"/>
        <v>0</v>
      </c>
      <c r="K15" s="1"/>
    </row>
    <row r="16" spans="1:13" ht="57.6">
      <c r="A16" s="82" t="s">
        <v>24</v>
      </c>
      <c r="B16" s="2" t="s">
        <v>25</v>
      </c>
      <c r="C16" s="4" t="s">
        <v>12</v>
      </c>
      <c r="D16" s="2" t="s">
        <v>4</v>
      </c>
      <c r="E16" s="18">
        <f>F16+G16+H16+I16+J16</f>
        <v>603.69399999999996</v>
      </c>
      <c r="F16" s="18">
        <v>89.48</v>
      </c>
      <c r="G16" s="18">
        <v>105.1</v>
      </c>
      <c r="H16" s="18">
        <v>109.114</v>
      </c>
      <c r="I16" s="18">
        <v>140</v>
      </c>
      <c r="J16" s="18">
        <v>160</v>
      </c>
      <c r="K16" s="1"/>
    </row>
    <row r="17" spans="1:11" ht="28.8">
      <c r="A17" s="83"/>
      <c r="B17" s="2" t="s">
        <v>26</v>
      </c>
      <c r="C17" s="4" t="s">
        <v>12</v>
      </c>
      <c r="D17" s="2" t="s">
        <v>4</v>
      </c>
      <c r="E17" s="18">
        <f t="shared" ref="E17:E19" si="4">F17+G17+H17+I17+J17</f>
        <v>50.582999999999998</v>
      </c>
      <c r="F17" s="18">
        <v>2.9830000000000001</v>
      </c>
      <c r="G17" s="18">
        <v>9.5</v>
      </c>
      <c r="H17" s="18">
        <v>10.1</v>
      </c>
      <c r="I17" s="18">
        <v>13</v>
      </c>
      <c r="J17" s="18">
        <v>15</v>
      </c>
      <c r="K17" s="1"/>
    </row>
    <row r="18" spans="1:11" ht="28.8">
      <c r="A18" s="83"/>
      <c r="B18" s="2" t="s">
        <v>27</v>
      </c>
      <c r="C18" s="4" t="s">
        <v>12</v>
      </c>
      <c r="D18" s="2" t="s">
        <v>4</v>
      </c>
      <c r="E18" s="18">
        <f t="shared" si="4"/>
        <v>24.622</v>
      </c>
      <c r="F18" s="18">
        <v>2.202</v>
      </c>
      <c r="G18" s="18">
        <v>4</v>
      </c>
      <c r="H18" s="18">
        <v>7.92</v>
      </c>
      <c r="I18" s="18">
        <v>5</v>
      </c>
      <c r="J18" s="18">
        <v>5.5</v>
      </c>
      <c r="K18" s="1"/>
    </row>
    <row r="19" spans="1:11" ht="57.6">
      <c r="A19" s="83"/>
      <c r="B19" s="2" t="s">
        <v>28</v>
      </c>
      <c r="C19" s="4" t="s">
        <v>12</v>
      </c>
      <c r="D19" s="2" t="s">
        <v>4</v>
      </c>
      <c r="E19" s="18">
        <f t="shared" si="4"/>
        <v>29.5</v>
      </c>
      <c r="F19" s="18"/>
      <c r="G19" s="18">
        <v>12.5</v>
      </c>
      <c r="H19" s="18">
        <v>17</v>
      </c>
      <c r="I19" s="18"/>
      <c r="J19" s="18"/>
      <c r="K19" s="1"/>
    </row>
    <row r="20" spans="1:11" s="12" customFormat="1" ht="15.6">
      <c r="A20" s="84"/>
      <c r="B20" s="6" t="s">
        <v>29</v>
      </c>
      <c r="C20" s="5"/>
      <c r="D20" s="5"/>
      <c r="E20" s="21">
        <f>F20+G20+H20+I20+J20</f>
        <v>708.399</v>
      </c>
      <c r="F20" s="21">
        <f>F16+F17+F18+F19</f>
        <v>94.665000000000006</v>
      </c>
      <c r="G20" s="21">
        <f t="shared" ref="G20:J20" si="5">G16+G17+G18+G19</f>
        <v>131.1</v>
      </c>
      <c r="H20" s="21">
        <f t="shared" si="5"/>
        <v>144.13400000000001</v>
      </c>
      <c r="I20" s="21">
        <f t="shared" si="5"/>
        <v>158</v>
      </c>
      <c r="J20" s="21">
        <f t="shared" si="5"/>
        <v>180.5</v>
      </c>
      <c r="K20" s="11"/>
    </row>
    <row r="21" spans="1:11" s="10" customFormat="1">
      <c r="A21" s="13"/>
      <c r="B21" s="14" t="s">
        <v>30</v>
      </c>
      <c r="C21" s="13"/>
      <c r="D21" s="13"/>
      <c r="E21" s="22">
        <f>E22+E23</f>
        <v>1694.991</v>
      </c>
      <c r="F21" s="22">
        <f t="shared" ref="F21:J21" si="6">F22+F23</f>
        <v>329.57900000000001</v>
      </c>
      <c r="G21" s="22">
        <f t="shared" si="6"/>
        <v>381</v>
      </c>
      <c r="H21" s="22">
        <f t="shared" si="6"/>
        <v>440.91200000000003</v>
      </c>
      <c r="I21" s="22">
        <f t="shared" si="6"/>
        <v>263</v>
      </c>
      <c r="J21" s="22">
        <f t="shared" si="6"/>
        <v>280.5</v>
      </c>
    </row>
    <row r="22" spans="1:11">
      <c r="A22" s="3"/>
      <c r="B22" s="15" t="s">
        <v>31</v>
      </c>
      <c r="C22" s="3"/>
      <c r="D22" s="3"/>
      <c r="E22" s="23">
        <f>E5+E6+E7+E9+E10+E11+E12+E13+E14+E16+E17+E18+E19</f>
        <v>1315.3910000000001</v>
      </c>
      <c r="F22" s="23">
        <f t="shared" ref="F22:J22" si="7">F5+F6+F7+F9+F10+F11+F12+F13+F14+F16+F17+F18+F19</f>
        <v>236.57900000000001</v>
      </c>
      <c r="G22" s="23">
        <f t="shared" si="7"/>
        <v>231</v>
      </c>
      <c r="H22" s="23">
        <f t="shared" si="7"/>
        <v>304.31200000000007</v>
      </c>
      <c r="I22" s="23">
        <f t="shared" si="7"/>
        <v>263</v>
      </c>
      <c r="J22" s="23">
        <f t="shared" si="7"/>
        <v>280.5</v>
      </c>
    </row>
    <row r="23" spans="1:11">
      <c r="A23" s="3"/>
      <c r="B23" s="15" t="s">
        <v>32</v>
      </c>
      <c r="C23" s="3"/>
      <c r="D23" s="3"/>
      <c r="E23" s="23">
        <f>E2+E3+E4</f>
        <v>379.6</v>
      </c>
      <c r="F23" s="23">
        <f t="shared" ref="F23:J23" si="8">F2+F3+F4</f>
        <v>93</v>
      </c>
      <c r="G23" s="23">
        <f t="shared" si="8"/>
        <v>150</v>
      </c>
      <c r="H23" s="23">
        <f t="shared" si="8"/>
        <v>136.6</v>
      </c>
      <c r="I23" s="23">
        <f t="shared" si="8"/>
        <v>0</v>
      </c>
      <c r="J23" s="23">
        <f t="shared" si="8"/>
        <v>0</v>
      </c>
    </row>
    <row r="24" spans="1:11">
      <c r="E24" s="24"/>
      <c r="F24" s="24"/>
      <c r="G24" s="24"/>
      <c r="H24" s="24"/>
      <c r="I24" s="24"/>
      <c r="J24" s="24"/>
    </row>
  </sheetData>
  <mergeCells count="3">
    <mergeCell ref="A16:A20"/>
    <mergeCell ref="A2:A8"/>
    <mergeCell ref="A9:A15"/>
  </mergeCells>
  <pageMargins left="0.7" right="0.7" top="0.75" bottom="0.75" header="0.3" footer="0.3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2"/>
  <sheetViews>
    <sheetView view="pageBreakPreview" topLeftCell="B1" zoomScale="60" zoomScaleNormal="80" workbookViewId="0">
      <selection activeCell="F19" sqref="F19"/>
    </sheetView>
  </sheetViews>
  <sheetFormatPr defaultColWidth="9.109375" defaultRowHeight="15.6"/>
  <cols>
    <col min="1" max="2" width="32.6640625" style="25" customWidth="1"/>
    <col min="3" max="4" width="9.6640625" style="25" customWidth="1"/>
    <col min="5" max="5" width="8.44140625" style="25" customWidth="1"/>
    <col min="6" max="6" width="9" style="25" customWidth="1"/>
    <col min="7" max="7" width="8.44140625" style="25" customWidth="1"/>
    <col min="8" max="8" width="9.109375" style="25" customWidth="1"/>
    <col min="9" max="9" width="55" style="25" customWidth="1"/>
    <col min="10" max="10" width="16.88671875" style="25" customWidth="1"/>
    <col min="11" max="11" width="12.109375" style="25" customWidth="1"/>
    <col min="12" max="12" width="14.33203125" style="25" customWidth="1"/>
    <col min="13" max="15" width="9.33203125" style="25" bestFit="1" customWidth="1"/>
    <col min="16" max="16" width="11.88671875" style="26" customWidth="1"/>
    <col min="17" max="17" width="12.88671875" style="27" customWidth="1"/>
    <col min="18" max="16384" width="9.109375" style="25"/>
  </cols>
  <sheetData>
    <row r="1" spans="1:20">
      <c r="O1" s="25" t="s">
        <v>38</v>
      </c>
    </row>
    <row r="2" spans="1:20">
      <c r="O2" s="25" t="s">
        <v>39</v>
      </c>
    </row>
    <row r="3" spans="1:20">
      <c r="O3" s="25" t="s">
        <v>40</v>
      </c>
    </row>
    <row r="7" spans="1:20" s="30" customFormat="1" ht="23.25" customHeight="1">
      <c r="A7" s="85" t="s">
        <v>0</v>
      </c>
      <c r="B7" s="85" t="s">
        <v>41</v>
      </c>
      <c r="C7" s="91" t="s">
        <v>43</v>
      </c>
      <c r="D7" s="91"/>
      <c r="E7" s="91"/>
      <c r="F7" s="91"/>
      <c r="G7" s="91"/>
      <c r="H7" s="91"/>
      <c r="I7" s="85" t="s">
        <v>6</v>
      </c>
      <c r="J7" s="85" t="s">
        <v>1</v>
      </c>
      <c r="K7" s="85" t="s">
        <v>2</v>
      </c>
      <c r="L7" s="85" t="s">
        <v>3</v>
      </c>
      <c r="M7" s="85">
        <v>2011</v>
      </c>
      <c r="N7" s="85">
        <v>2012</v>
      </c>
      <c r="O7" s="85">
        <v>2013</v>
      </c>
      <c r="P7" s="92">
        <v>2014</v>
      </c>
      <c r="Q7" s="93"/>
      <c r="R7" s="85">
        <v>2015</v>
      </c>
    </row>
    <row r="8" spans="1:20" s="30" customFormat="1" ht="45.75" customHeight="1">
      <c r="A8" s="87"/>
      <c r="B8" s="87"/>
      <c r="C8" s="44" t="s">
        <v>44</v>
      </c>
      <c r="D8" s="44">
        <v>2011</v>
      </c>
      <c r="E8" s="44">
        <v>2012</v>
      </c>
      <c r="F8" s="44">
        <v>2013</v>
      </c>
      <c r="G8" s="44">
        <v>2014</v>
      </c>
      <c r="H8" s="44">
        <v>2015</v>
      </c>
      <c r="I8" s="87"/>
      <c r="J8" s="87"/>
      <c r="K8" s="87"/>
      <c r="L8" s="87"/>
      <c r="M8" s="87"/>
      <c r="N8" s="87"/>
      <c r="O8" s="87"/>
      <c r="P8" s="45" t="s">
        <v>37</v>
      </c>
      <c r="Q8" s="46" t="s">
        <v>35</v>
      </c>
      <c r="R8" s="87"/>
    </row>
    <row r="9" spans="1:20" s="30" customFormat="1" ht="16.5" customHeight="1">
      <c r="A9" s="38">
        <v>1</v>
      </c>
      <c r="B9" s="38">
        <v>2</v>
      </c>
      <c r="C9" s="38">
        <v>3</v>
      </c>
      <c r="D9" s="38">
        <v>4</v>
      </c>
      <c r="E9" s="38">
        <v>5</v>
      </c>
      <c r="F9" s="38">
        <v>6</v>
      </c>
      <c r="G9" s="38">
        <v>7</v>
      </c>
      <c r="H9" s="38">
        <v>8</v>
      </c>
      <c r="I9" s="38">
        <v>9</v>
      </c>
      <c r="J9" s="39">
        <v>10</v>
      </c>
      <c r="K9" s="39">
        <v>11</v>
      </c>
      <c r="L9" s="39">
        <v>12</v>
      </c>
      <c r="M9" s="39">
        <v>13</v>
      </c>
      <c r="N9" s="39">
        <v>14</v>
      </c>
      <c r="O9" s="39">
        <v>15</v>
      </c>
      <c r="P9" s="45">
        <v>16</v>
      </c>
      <c r="Q9" s="45">
        <v>17</v>
      </c>
      <c r="R9" s="39">
        <v>18</v>
      </c>
    </row>
    <row r="10" spans="1:20" ht="45" customHeight="1">
      <c r="A10" s="85" t="s">
        <v>15</v>
      </c>
      <c r="B10" s="90" t="s">
        <v>42</v>
      </c>
      <c r="C10" s="31">
        <f>SUM(D10:H10)</f>
        <v>100</v>
      </c>
      <c r="D10" s="42">
        <f>M10/L10*100</f>
        <v>42.660550458715598</v>
      </c>
      <c r="E10" s="42">
        <f>N10/L10*100</f>
        <v>34.403669724770644</v>
      </c>
      <c r="F10" s="42">
        <f>O10/L10*100</f>
        <v>22.935779816513762</v>
      </c>
      <c r="G10" s="42"/>
      <c r="H10" s="42"/>
      <c r="I10" s="88" t="s">
        <v>7</v>
      </c>
      <c r="J10" s="31" t="s">
        <v>5</v>
      </c>
      <c r="K10" s="31" t="s">
        <v>4</v>
      </c>
      <c r="L10" s="47">
        <f t="shared" ref="L10:L28" si="0">M10+N10+O10+P10+R10</f>
        <v>218</v>
      </c>
      <c r="M10" s="47">
        <v>93</v>
      </c>
      <c r="N10" s="47">
        <v>75</v>
      </c>
      <c r="O10" s="47">
        <v>50</v>
      </c>
      <c r="P10" s="48"/>
      <c r="Q10" s="48"/>
      <c r="R10" s="47"/>
      <c r="S10" s="32"/>
    </row>
    <row r="11" spans="1:20" ht="45" customHeight="1">
      <c r="A11" s="86"/>
      <c r="B11" s="90"/>
      <c r="C11" s="31">
        <f>SUM(D11:H11)</f>
        <v>100</v>
      </c>
      <c r="D11" s="42"/>
      <c r="E11" s="42"/>
      <c r="F11" s="42"/>
      <c r="G11" s="42">
        <f>P11/L11*100</f>
        <v>100</v>
      </c>
      <c r="H11" s="42"/>
      <c r="I11" s="89"/>
      <c r="J11" s="31" t="s">
        <v>34</v>
      </c>
      <c r="K11" s="31" t="s">
        <v>4</v>
      </c>
      <c r="L11" s="47">
        <f t="shared" si="0"/>
        <v>70</v>
      </c>
      <c r="M11" s="47"/>
      <c r="N11" s="47"/>
      <c r="O11" s="47"/>
      <c r="P11" s="48">
        <v>70</v>
      </c>
      <c r="Q11" s="48"/>
      <c r="R11" s="47"/>
      <c r="S11" s="32"/>
    </row>
    <row r="12" spans="1:20" ht="46.8">
      <c r="A12" s="86"/>
      <c r="B12" s="31" t="s">
        <v>42</v>
      </c>
      <c r="C12" s="31">
        <f>SUM(D12:H12)</f>
        <v>100</v>
      </c>
      <c r="D12" s="43"/>
      <c r="E12" s="42">
        <f>N12/L12*100</f>
        <v>50</v>
      </c>
      <c r="F12" s="42">
        <f>O12/L12*100</f>
        <v>50</v>
      </c>
      <c r="G12" s="43"/>
      <c r="H12" s="43"/>
      <c r="I12" s="31" t="s">
        <v>45</v>
      </c>
      <c r="J12" s="31" t="s">
        <v>5</v>
      </c>
      <c r="K12" s="31" t="s">
        <v>4</v>
      </c>
      <c r="L12" s="47">
        <f t="shared" si="0"/>
        <v>150</v>
      </c>
      <c r="M12" s="47"/>
      <c r="N12" s="47">
        <v>75</v>
      </c>
      <c r="O12" s="47">
        <v>75</v>
      </c>
      <c r="P12" s="48"/>
      <c r="Q12" s="48"/>
      <c r="R12" s="47"/>
      <c r="S12" s="32"/>
    </row>
    <row r="13" spans="1:20" ht="46.8">
      <c r="A13" s="86"/>
      <c r="B13" s="31" t="s">
        <v>42</v>
      </c>
      <c r="C13" s="31">
        <f t="shared" ref="C13:C16" si="1">SUM(D13:H13)</f>
        <v>100</v>
      </c>
      <c r="D13" s="43"/>
      <c r="E13" s="43"/>
      <c r="F13" s="42">
        <f>O13/L13*100</f>
        <v>100</v>
      </c>
      <c r="G13" s="43"/>
      <c r="H13" s="43"/>
      <c r="I13" s="31" t="s">
        <v>9</v>
      </c>
      <c r="J13" s="31" t="s">
        <v>5</v>
      </c>
      <c r="K13" s="31" t="s">
        <v>4</v>
      </c>
      <c r="L13" s="47">
        <f t="shared" si="0"/>
        <v>11.6</v>
      </c>
      <c r="M13" s="47"/>
      <c r="N13" s="47"/>
      <c r="O13" s="47">
        <v>11.6</v>
      </c>
      <c r="P13" s="48"/>
      <c r="Q13" s="48"/>
      <c r="R13" s="47"/>
      <c r="S13" s="32"/>
    </row>
    <row r="14" spans="1:20" ht="78">
      <c r="A14" s="86"/>
      <c r="B14" s="31" t="s">
        <v>42</v>
      </c>
      <c r="C14" s="42">
        <f t="shared" si="1"/>
        <v>100</v>
      </c>
      <c r="D14" s="42">
        <f>M14/L14*100</f>
        <v>41.216388158452801</v>
      </c>
      <c r="E14" s="43"/>
      <c r="F14" s="43"/>
      <c r="G14" s="42">
        <f>P14/L14*100</f>
        <v>16.37119348545254</v>
      </c>
      <c r="H14" s="42">
        <f>R14/L14*100</f>
        <v>42.412418356094669</v>
      </c>
      <c r="I14" s="31" t="s">
        <v>33</v>
      </c>
      <c r="J14" s="31" t="s">
        <v>12</v>
      </c>
      <c r="K14" s="31" t="s">
        <v>4</v>
      </c>
      <c r="L14" s="47">
        <f t="shared" si="0"/>
        <v>235.78</v>
      </c>
      <c r="M14" s="47">
        <v>97.18</v>
      </c>
      <c r="N14" s="47"/>
      <c r="O14" s="47"/>
      <c r="P14" s="48">
        <f>8.6+30</f>
        <v>38.6</v>
      </c>
      <c r="Q14" s="48"/>
      <c r="R14" s="47">
        <v>100</v>
      </c>
      <c r="S14" s="32"/>
    </row>
    <row r="15" spans="1:20" ht="78">
      <c r="A15" s="86"/>
      <c r="B15" s="31" t="s">
        <v>42</v>
      </c>
      <c r="C15" s="42">
        <f t="shared" si="1"/>
        <v>100</v>
      </c>
      <c r="D15" s="42">
        <f>M15/L15*100</f>
        <v>88.658273789270723</v>
      </c>
      <c r="E15" s="43"/>
      <c r="F15" s="43"/>
      <c r="G15" s="42">
        <f>P15*100/L15</f>
        <v>11.341726210729274</v>
      </c>
      <c r="H15" s="43"/>
      <c r="I15" s="31" t="s">
        <v>46</v>
      </c>
      <c r="J15" s="31" t="s">
        <v>12</v>
      </c>
      <c r="K15" s="31" t="s">
        <v>4</v>
      </c>
      <c r="L15" s="47">
        <f t="shared" si="0"/>
        <v>17.634</v>
      </c>
      <c r="M15" s="47">
        <v>15.634</v>
      </c>
      <c r="N15" s="47"/>
      <c r="O15" s="47"/>
      <c r="P15" s="48">
        <v>2</v>
      </c>
      <c r="Q15" s="48"/>
      <c r="R15" s="47"/>
      <c r="S15" s="32"/>
      <c r="T15" s="25">
        <f>254714.63+50</f>
        <v>254764.63</v>
      </c>
    </row>
    <row r="16" spans="1:20" ht="31.2">
      <c r="A16" s="86"/>
      <c r="B16" s="31" t="s">
        <v>42</v>
      </c>
      <c r="C16" s="42">
        <f t="shared" si="1"/>
        <v>100</v>
      </c>
      <c r="D16" s="43"/>
      <c r="E16" s="43"/>
      <c r="F16" s="42">
        <f>O16*100/L16</f>
        <v>100</v>
      </c>
      <c r="G16" s="43"/>
      <c r="H16" s="43"/>
      <c r="I16" s="31" t="s">
        <v>14</v>
      </c>
      <c r="J16" s="31" t="s">
        <v>12</v>
      </c>
      <c r="K16" s="31" t="s">
        <v>4</v>
      </c>
      <c r="L16" s="47">
        <f t="shared" si="0"/>
        <v>95</v>
      </c>
      <c r="M16" s="47"/>
      <c r="N16" s="47"/>
      <c r="O16" s="47">
        <v>95</v>
      </c>
      <c r="P16" s="48"/>
      <c r="Q16" s="48"/>
      <c r="R16" s="47"/>
      <c r="S16" s="32"/>
    </row>
    <row r="17" spans="1:19" s="29" customFormat="1" ht="16.2">
      <c r="A17" s="87"/>
      <c r="B17" s="39"/>
      <c r="C17" s="39"/>
      <c r="D17" s="39"/>
      <c r="E17" s="39"/>
      <c r="F17" s="39"/>
      <c r="G17" s="39"/>
      <c r="H17" s="39"/>
      <c r="I17" s="49" t="s">
        <v>13</v>
      </c>
      <c r="J17" s="41"/>
      <c r="K17" s="41"/>
      <c r="L17" s="50">
        <f t="shared" si="0"/>
        <v>798.01400000000001</v>
      </c>
      <c r="M17" s="50">
        <f>M10+M12+M13+M14+M15+M16</f>
        <v>205.81400000000002</v>
      </c>
      <c r="N17" s="50">
        <f>N10+N12+N13+N14+N15+N16</f>
        <v>150</v>
      </c>
      <c r="O17" s="50">
        <f>O10+O12+O13+O14+O15+O16</f>
        <v>231.6</v>
      </c>
      <c r="P17" s="51">
        <f>P10+P12+P13+P14+P15+P16+P11</f>
        <v>110.6</v>
      </c>
      <c r="Q17" s="51">
        <f>Q10+Q12+Q13+Q14+Q15+Q16+Q11</f>
        <v>0</v>
      </c>
      <c r="R17" s="50">
        <f>R10+R12+R13+R14+R15+R16</f>
        <v>100</v>
      </c>
      <c r="S17" s="28"/>
    </row>
    <row r="18" spans="1:19" ht="93.6">
      <c r="A18" s="85" t="s">
        <v>16</v>
      </c>
      <c r="B18" s="31" t="s">
        <v>42</v>
      </c>
      <c r="C18" s="31">
        <f>SUM(D18:H18)</f>
        <v>100</v>
      </c>
      <c r="D18" s="42">
        <f>M18*100/L18</f>
        <v>7.2221243614585156</v>
      </c>
      <c r="E18" s="42">
        <f>N18/L18*100</f>
        <v>92.777875638541488</v>
      </c>
      <c r="F18" s="43"/>
      <c r="G18" s="43"/>
      <c r="H18" s="43"/>
      <c r="I18" s="31" t="s">
        <v>17</v>
      </c>
      <c r="J18" s="31" t="s">
        <v>12</v>
      </c>
      <c r="K18" s="31" t="s">
        <v>4</v>
      </c>
      <c r="L18" s="47">
        <f t="shared" si="0"/>
        <v>56.77</v>
      </c>
      <c r="M18" s="47">
        <v>4.0999999999999996</v>
      </c>
      <c r="N18" s="47">
        <v>52.67</v>
      </c>
      <c r="O18" s="47"/>
      <c r="P18" s="48"/>
      <c r="Q18" s="48"/>
      <c r="R18" s="47"/>
      <c r="S18" s="32"/>
    </row>
    <row r="19" spans="1:19" ht="31.2">
      <c r="A19" s="86"/>
      <c r="B19" s="31" t="s">
        <v>42</v>
      </c>
      <c r="C19" s="31">
        <f t="shared" ref="C19:C22" si="2">SUM(D19:H19)</f>
        <v>100</v>
      </c>
      <c r="D19" s="42"/>
      <c r="E19" s="42">
        <f>N19/L19*100</f>
        <v>100</v>
      </c>
      <c r="F19" s="42"/>
      <c r="G19" s="42"/>
      <c r="H19" s="43"/>
      <c r="I19" s="31" t="s">
        <v>18</v>
      </c>
      <c r="J19" s="31" t="s">
        <v>12</v>
      </c>
      <c r="K19" s="31" t="s">
        <v>4</v>
      </c>
      <c r="L19" s="47">
        <f t="shared" si="0"/>
        <v>9.5299999999999994</v>
      </c>
      <c r="M19" s="47"/>
      <c r="N19" s="47">
        <v>9.5299999999999994</v>
      </c>
      <c r="O19" s="47"/>
      <c r="P19" s="48"/>
      <c r="Q19" s="48"/>
      <c r="R19" s="47"/>
      <c r="S19" s="32"/>
    </row>
    <row r="20" spans="1:19" ht="31.2">
      <c r="A20" s="86"/>
      <c r="B20" s="31" t="s">
        <v>42</v>
      </c>
      <c r="C20" s="31">
        <f t="shared" si="2"/>
        <v>100</v>
      </c>
      <c r="D20" s="42"/>
      <c r="E20" s="42">
        <f>N20*100/L20</f>
        <v>100</v>
      </c>
      <c r="F20" s="42"/>
      <c r="G20" s="42"/>
      <c r="H20" s="43"/>
      <c r="I20" s="31" t="s">
        <v>19</v>
      </c>
      <c r="J20" s="31" t="s">
        <v>12</v>
      </c>
      <c r="K20" s="31" t="s">
        <v>4</v>
      </c>
      <c r="L20" s="47">
        <f t="shared" si="0"/>
        <v>22.7</v>
      </c>
      <c r="M20" s="47"/>
      <c r="N20" s="47">
        <v>22.7</v>
      </c>
      <c r="O20" s="47"/>
      <c r="P20" s="48"/>
      <c r="Q20" s="48"/>
      <c r="R20" s="47"/>
      <c r="S20" s="32"/>
    </row>
    <row r="21" spans="1:19" ht="31.2">
      <c r="A21" s="86"/>
      <c r="B21" s="31" t="s">
        <v>42</v>
      </c>
      <c r="C21" s="31">
        <f t="shared" si="2"/>
        <v>100</v>
      </c>
      <c r="D21" s="42"/>
      <c r="E21" s="42">
        <f>N21/L21*100</f>
        <v>17.610181032661014</v>
      </c>
      <c r="F21" s="42">
        <f>O21/L21*100</f>
        <v>76.519758623118648</v>
      </c>
      <c r="G21" s="42">
        <f>P21/L21*100</f>
        <v>5.870060344220339</v>
      </c>
      <c r="H21" s="43"/>
      <c r="I21" s="31" t="s">
        <v>21</v>
      </c>
      <c r="J21" s="31" t="s">
        <v>12</v>
      </c>
      <c r="K21" s="31" t="s">
        <v>4</v>
      </c>
      <c r="L21" s="47">
        <f t="shared" si="0"/>
        <v>85.177999999999997</v>
      </c>
      <c r="M21" s="47"/>
      <c r="N21" s="47">
        <v>15</v>
      </c>
      <c r="O21" s="47">
        <v>65.177999999999997</v>
      </c>
      <c r="P21" s="48">
        <f>3+2</f>
        <v>5</v>
      </c>
      <c r="Q21" s="48">
        <v>0.55681999999999998</v>
      </c>
      <c r="R21" s="47"/>
      <c r="S21" s="32"/>
    </row>
    <row r="22" spans="1:19" ht="62.4">
      <c r="A22" s="86"/>
      <c r="B22" s="31" t="s">
        <v>42</v>
      </c>
      <c r="C22" s="31">
        <f t="shared" si="2"/>
        <v>100</v>
      </c>
      <c r="D22" s="42">
        <f>M22/L22*100</f>
        <v>100</v>
      </c>
      <c r="E22" s="42"/>
      <c r="F22" s="42"/>
      <c r="G22" s="42"/>
      <c r="H22" s="43"/>
      <c r="I22" s="31" t="s">
        <v>22</v>
      </c>
      <c r="J22" s="31" t="s">
        <v>12</v>
      </c>
      <c r="K22" s="31" t="s">
        <v>4</v>
      </c>
      <c r="L22" s="47">
        <f t="shared" si="0"/>
        <v>25</v>
      </c>
      <c r="M22" s="47">
        <v>25</v>
      </c>
      <c r="N22" s="47"/>
      <c r="O22" s="47"/>
      <c r="P22" s="48"/>
      <c r="Q22" s="48"/>
      <c r="R22" s="47"/>
      <c r="S22" s="32"/>
    </row>
    <row r="23" spans="1:19" ht="16.2">
      <c r="A23" s="87"/>
      <c r="B23" s="41"/>
      <c r="C23" s="31"/>
      <c r="D23" s="43"/>
      <c r="E23" s="43"/>
      <c r="F23" s="43"/>
      <c r="G23" s="43"/>
      <c r="H23" s="43"/>
      <c r="I23" s="49" t="s">
        <v>23</v>
      </c>
      <c r="J23" s="31"/>
      <c r="K23" s="31"/>
      <c r="L23" s="47">
        <f t="shared" si="0"/>
        <v>199.178</v>
      </c>
      <c r="M23" s="47">
        <f t="shared" ref="M23:R23" si="3">M18+M19+M20+M21+M22</f>
        <v>29.1</v>
      </c>
      <c r="N23" s="47">
        <f t="shared" si="3"/>
        <v>99.9</v>
      </c>
      <c r="O23" s="47">
        <f t="shared" si="3"/>
        <v>65.177999999999997</v>
      </c>
      <c r="P23" s="48">
        <f t="shared" si="3"/>
        <v>5</v>
      </c>
      <c r="Q23" s="48">
        <f t="shared" si="3"/>
        <v>0.55681999999999998</v>
      </c>
      <c r="R23" s="47">
        <f t="shared" si="3"/>
        <v>0</v>
      </c>
      <c r="S23" s="32"/>
    </row>
    <row r="24" spans="1:19" ht="62.4">
      <c r="A24" s="85" t="s">
        <v>24</v>
      </c>
      <c r="B24" s="31" t="s">
        <v>42</v>
      </c>
      <c r="C24" s="31">
        <f>SUM(D24:H24)</f>
        <v>100</v>
      </c>
      <c r="D24" s="42">
        <f>M24/L24*100</f>
        <v>15.343093378875642</v>
      </c>
      <c r="E24" s="42">
        <f>N24*100/L24</f>
        <v>18.021447408581022</v>
      </c>
      <c r="F24" s="42">
        <f>O24/L24*100</f>
        <v>18.709726094575736</v>
      </c>
      <c r="G24" s="42">
        <f>P24*100/L24</f>
        <v>20.490608613943216</v>
      </c>
      <c r="H24" s="42">
        <f>R24*100/L24</f>
        <v>27.43512450402439</v>
      </c>
      <c r="I24" s="31" t="s">
        <v>25</v>
      </c>
      <c r="J24" s="31" t="s">
        <v>12</v>
      </c>
      <c r="K24" s="31" t="s">
        <v>4</v>
      </c>
      <c r="L24" s="47">
        <f t="shared" si="0"/>
        <v>583.19399999999996</v>
      </c>
      <c r="M24" s="47">
        <v>89.48</v>
      </c>
      <c r="N24" s="47">
        <v>105.1</v>
      </c>
      <c r="O24" s="47">
        <v>109.114</v>
      </c>
      <c r="P24" s="48">
        <v>119.5</v>
      </c>
      <c r="Q24" s="48"/>
      <c r="R24" s="47">
        <v>160</v>
      </c>
      <c r="S24" s="32"/>
    </row>
    <row r="25" spans="1:19" ht="31.2">
      <c r="A25" s="86"/>
      <c r="B25" s="31" t="s">
        <v>42</v>
      </c>
      <c r="C25" s="31">
        <f t="shared" ref="C25:C27" si="4">SUM(D25:H25)</f>
        <v>100.00000000000001</v>
      </c>
      <c r="D25" s="42">
        <f>M25*100/L25</f>
        <v>6.4312355820020271</v>
      </c>
      <c r="E25" s="42">
        <f>N25*100/L25</f>
        <v>20.481641980898175</v>
      </c>
      <c r="F25" s="42">
        <f>O25*100/L25</f>
        <v>21.775219369165431</v>
      </c>
      <c r="G25" s="42">
        <f>P25*100/L25</f>
        <v>18.97246836125305</v>
      </c>
      <c r="H25" s="42">
        <f>R25*100/L25</f>
        <v>32.339434706681331</v>
      </c>
      <c r="I25" s="31" t="s">
        <v>26</v>
      </c>
      <c r="J25" s="31" t="s">
        <v>12</v>
      </c>
      <c r="K25" s="31" t="s">
        <v>4</v>
      </c>
      <c r="L25" s="47">
        <f t="shared" si="0"/>
        <v>46.382999999999996</v>
      </c>
      <c r="M25" s="47">
        <v>2.9830000000000001</v>
      </c>
      <c r="N25" s="47">
        <v>9.5</v>
      </c>
      <c r="O25" s="47">
        <v>10.1</v>
      </c>
      <c r="P25" s="48">
        <v>8.8000000000000007</v>
      </c>
      <c r="Q25" s="48"/>
      <c r="R25" s="47">
        <v>15</v>
      </c>
      <c r="S25" s="32"/>
    </row>
    <row r="26" spans="1:19" ht="46.8">
      <c r="A26" s="86"/>
      <c r="B26" s="31" t="s">
        <v>42</v>
      </c>
      <c r="C26" s="31">
        <f t="shared" si="4"/>
        <v>100</v>
      </c>
      <c r="D26" s="42">
        <f>M26*100/L26</f>
        <v>7.5561045913115086</v>
      </c>
      <c r="E26" s="42">
        <f>N26*100/L26</f>
        <v>13.725893898840162</v>
      </c>
      <c r="F26" s="42">
        <f>O26*100/L26</f>
        <v>27.177269919703519</v>
      </c>
      <c r="G26" s="42">
        <f>P26*100/L26</f>
        <v>32.667627479239584</v>
      </c>
      <c r="H26" s="42">
        <f>R26*100/L26</f>
        <v>18.873104110905224</v>
      </c>
      <c r="I26" s="31" t="s">
        <v>36</v>
      </c>
      <c r="J26" s="31" t="s">
        <v>12</v>
      </c>
      <c r="K26" s="31" t="s">
        <v>4</v>
      </c>
      <c r="L26" s="47">
        <f t="shared" si="0"/>
        <v>29.141999999999999</v>
      </c>
      <c r="M26" s="47">
        <v>2.202</v>
      </c>
      <c r="N26" s="47">
        <v>4</v>
      </c>
      <c r="O26" s="47">
        <v>7.92</v>
      </c>
      <c r="P26" s="48">
        <f>9.5+0.02</f>
        <v>9.52</v>
      </c>
      <c r="Q26" s="48">
        <f>0.72708+0.01073</f>
        <v>0.73780999999999997</v>
      </c>
      <c r="R26" s="47">
        <v>5.5</v>
      </c>
      <c r="S26" s="32"/>
    </row>
    <row r="27" spans="1:19" ht="62.4">
      <c r="A27" s="86"/>
      <c r="B27" s="31" t="s">
        <v>42</v>
      </c>
      <c r="C27" s="31">
        <f t="shared" si="4"/>
        <v>100</v>
      </c>
      <c r="D27" s="43"/>
      <c r="E27" s="42">
        <f>N27*100/L27</f>
        <v>42.372881355932201</v>
      </c>
      <c r="F27" s="42">
        <f>O27/L27*100</f>
        <v>57.627118644067799</v>
      </c>
      <c r="G27" s="43"/>
      <c r="H27" s="43"/>
      <c r="I27" s="31" t="s">
        <v>28</v>
      </c>
      <c r="J27" s="31" t="s">
        <v>12</v>
      </c>
      <c r="K27" s="31" t="s">
        <v>4</v>
      </c>
      <c r="L27" s="47">
        <f t="shared" si="0"/>
        <v>29.5</v>
      </c>
      <c r="M27" s="47"/>
      <c r="N27" s="47">
        <v>12.5</v>
      </c>
      <c r="O27" s="47">
        <v>17</v>
      </c>
      <c r="P27" s="48"/>
      <c r="Q27" s="48"/>
      <c r="R27" s="47"/>
      <c r="S27" s="32"/>
    </row>
    <row r="28" spans="1:19" s="34" customFormat="1" ht="16.2">
      <c r="A28" s="87"/>
      <c r="B28" s="41"/>
      <c r="C28" s="41"/>
      <c r="D28" s="41"/>
      <c r="E28" s="41"/>
      <c r="F28" s="41"/>
      <c r="G28" s="41"/>
      <c r="H28" s="41"/>
      <c r="I28" s="49" t="s">
        <v>29</v>
      </c>
      <c r="J28" s="49"/>
      <c r="K28" s="49"/>
      <c r="L28" s="52">
        <f t="shared" si="0"/>
        <v>688.21900000000005</v>
      </c>
      <c r="M28" s="52">
        <f>M24+M25+M26+M27</f>
        <v>94.665000000000006</v>
      </c>
      <c r="N28" s="52">
        <f t="shared" ref="N28:R28" si="5">N24+N25+N26+N27</f>
        <v>131.1</v>
      </c>
      <c r="O28" s="52">
        <f t="shared" si="5"/>
        <v>144.13400000000001</v>
      </c>
      <c r="P28" s="53">
        <f t="shared" si="5"/>
        <v>137.82000000000002</v>
      </c>
      <c r="Q28" s="53">
        <f t="shared" si="5"/>
        <v>0.73780999999999997</v>
      </c>
      <c r="R28" s="52">
        <f t="shared" si="5"/>
        <v>180.5</v>
      </c>
      <c r="S28" s="33"/>
    </row>
    <row r="29" spans="1:19" s="29" customFormat="1">
      <c r="A29" s="54"/>
      <c r="B29" s="54"/>
      <c r="C29" s="54"/>
      <c r="D29" s="54"/>
      <c r="E29" s="54"/>
      <c r="F29" s="54"/>
      <c r="G29" s="54"/>
      <c r="H29" s="54"/>
      <c r="I29" s="55" t="s">
        <v>30</v>
      </c>
      <c r="J29" s="54"/>
      <c r="K29" s="54"/>
      <c r="L29" s="56">
        <f>L30+L31</f>
        <v>1615.4110000000001</v>
      </c>
      <c r="M29" s="56">
        <f t="shared" ref="M29:R29" si="6">M30+M31</f>
        <v>329.57900000000001</v>
      </c>
      <c r="N29" s="56">
        <f t="shared" si="6"/>
        <v>381</v>
      </c>
      <c r="O29" s="56">
        <f t="shared" si="6"/>
        <v>440.91200000000003</v>
      </c>
      <c r="P29" s="57">
        <f>P30+P31</f>
        <v>253.42000000000002</v>
      </c>
      <c r="Q29" s="57">
        <f>Q30+Q31</f>
        <v>1.2946299999999999</v>
      </c>
      <c r="R29" s="56">
        <f t="shared" si="6"/>
        <v>280.5</v>
      </c>
    </row>
    <row r="30" spans="1:19">
      <c r="A30" s="58"/>
      <c r="B30" s="58"/>
      <c r="C30" s="58"/>
      <c r="D30" s="58"/>
      <c r="E30" s="58"/>
      <c r="F30" s="58"/>
      <c r="G30" s="58"/>
      <c r="H30" s="58"/>
      <c r="I30" s="59" t="s">
        <v>31</v>
      </c>
      <c r="J30" s="58"/>
      <c r="K30" s="58"/>
      <c r="L30" s="60">
        <f>L14+L15+L16+L18+L19+L20+L21+L22+L24+L25+L26+L27</f>
        <v>1235.8109999999999</v>
      </c>
      <c r="M30" s="60">
        <f>M14+M15+M16+M18+M19+M20+M21+M22+M24+M25+M26+M27</f>
        <v>236.57900000000001</v>
      </c>
      <c r="N30" s="60">
        <f>N14+N15+N16+N18+N19+N20+N21+N22+N24+N25+N26+N27</f>
        <v>231</v>
      </c>
      <c r="O30" s="60">
        <f>O14+O15+O16+O18+O19+O20+O21+O22+O24+O25+O26+O27</f>
        <v>304.31200000000007</v>
      </c>
      <c r="P30" s="61">
        <f>P14+P15+P16+P18+P19+P20+P21+P22+P24+P25+P26+P27+P11</f>
        <v>253.42000000000002</v>
      </c>
      <c r="Q30" s="61">
        <f>Q14+Q15+Q16+Q18+Q19+Q20+Q21+Q22+Q24+Q25+Q26+Q27+Q11</f>
        <v>1.2946299999999999</v>
      </c>
      <c r="R30" s="60">
        <f>R14+R15+R16+R18+R19+R20+R21+R22+R24+R25+R26+R27</f>
        <v>280.5</v>
      </c>
    </row>
    <row r="31" spans="1:19">
      <c r="A31" s="58"/>
      <c r="B31" s="58"/>
      <c r="C31" s="58"/>
      <c r="D31" s="58"/>
      <c r="E31" s="58"/>
      <c r="F31" s="58"/>
      <c r="G31" s="58"/>
      <c r="H31" s="58"/>
      <c r="I31" s="59" t="s">
        <v>32</v>
      </c>
      <c r="J31" s="58"/>
      <c r="K31" s="58"/>
      <c r="L31" s="60">
        <f t="shared" ref="L31:R31" si="7">L10+L12+L13</f>
        <v>379.6</v>
      </c>
      <c r="M31" s="60">
        <f t="shared" si="7"/>
        <v>93</v>
      </c>
      <c r="N31" s="60">
        <f t="shared" si="7"/>
        <v>150</v>
      </c>
      <c r="O31" s="60">
        <f t="shared" si="7"/>
        <v>136.6</v>
      </c>
      <c r="P31" s="61">
        <f t="shared" si="7"/>
        <v>0</v>
      </c>
      <c r="Q31" s="61">
        <f t="shared" si="7"/>
        <v>0</v>
      </c>
      <c r="R31" s="60">
        <f t="shared" si="7"/>
        <v>0</v>
      </c>
    </row>
    <row r="32" spans="1:19">
      <c r="L32" s="35"/>
      <c r="M32" s="35"/>
      <c r="N32" s="35"/>
      <c r="O32" s="35"/>
      <c r="P32" s="36"/>
      <c r="Q32" s="37"/>
      <c r="R32" s="35"/>
    </row>
  </sheetData>
  <mergeCells count="17">
    <mergeCell ref="R7:R8"/>
    <mergeCell ref="B7:B8"/>
    <mergeCell ref="A18:A23"/>
    <mergeCell ref="P7:Q7"/>
    <mergeCell ref="A24:A28"/>
    <mergeCell ref="M7:M8"/>
    <mergeCell ref="N7:N8"/>
    <mergeCell ref="O7:O8"/>
    <mergeCell ref="I10:I11"/>
    <mergeCell ref="A7:A8"/>
    <mergeCell ref="I7:I8"/>
    <mergeCell ref="J7:J8"/>
    <mergeCell ref="K7:K8"/>
    <mergeCell ref="L7:L8"/>
    <mergeCell ref="B10:B11"/>
    <mergeCell ref="C7:H7"/>
    <mergeCell ref="A10:A17"/>
  </mergeCells>
  <pageMargins left="0.7" right="0.7" top="0.75" bottom="0.75" header="0.3" footer="0.3"/>
  <pageSetup paperSize="9" scale="42" orientation="landscape" r:id="rId1"/>
  <rowBreaks count="1" manualBreakCount="1">
    <brk id="22" max="21" man="1"/>
  </rowBreaks>
  <colBreaks count="1" manualBreakCount="1">
    <brk id="21" max="31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S36"/>
  <sheetViews>
    <sheetView tabSelected="1" view="pageBreakPreview" zoomScale="60" zoomScaleNormal="60" workbookViewId="0">
      <pane xSplit="2" ySplit="11" topLeftCell="I12" activePane="bottomRight" state="frozen"/>
      <selection pane="topRight" activeCell="C1" sqref="C1"/>
      <selection pane="bottomLeft" activeCell="A11" sqref="A11"/>
      <selection pane="bottomRight" activeCell="O3" sqref="O3"/>
    </sheetView>
  </sheetViews>
  <sheetFormatPr defaultColWidth="9.109375" defaultRowHeight="15.6"/>
  <cols>
    <col min="1" max="1" width="42.6640625" style="25" customWidth="1"/>
    <col min="2" max="2" width="19" style="25" customWidth="1"/>
    <col min="3" max="3" width="9.6640625" style="25" customWidth="1"/>
    <col min="4" max="4" width="8.33203125" style="25" customWidth="1"/>
    <col min="5" max="5" width="7.44140625" style="25" customWidth="1"/>
    <col min="6" max="6" width="7.33203125" style="25" customWidth="1"/>
    <col min="7" max="7" width="6.6640625" style="25" customWidth="1"/>
    <col min="8" max="8" width="7" style="25" customWidth="1"/>
    <col min="9" max="9" width="46.33203125" style="72" customWidth="1"/>
    <col min="10" max="10" width="17.88671875" style="25" customWidth="1"/>
    <col min="11" max="11" width="12.109375" style="25" customWidth="1"/>
    <col min="12" max="12" width="12.5546875" style="25" customWidth="1"/>
    <col min="13" max="15" width="9.33203125" style="25" bestFit="1" customWidth="1"/>
    <col min="16" max="16" width="11.88671875" style="26" customWidth="1"/>
    <col min="17" max="17" width="12.88671875" style="27" customWidth="1"/>
    <col min="18" max="18" width="10.5546875" style="25" customWidth="1"/>
    <col min="19" max="16384" width="9.109375" style="25"/>
  </cols>
  <sheetData>
    <row r="1" spans="1:19">
      <c r="O1" s="25" t="s">
        <v>38</v>
      </c>
    </row>
    <row r="2" spans="1:19">
      <c r="O2" s="25" t="s">
        <v>39</v>
      </c>
    </row>
    <row r="3" spans="1:19">
      <c r="O3" s="25" t="s">
        <v>59</v>
      </c>
    </row>
    <row r="6" spans="1:19" s="63" customFormat="1" ht="27.6">
      <c r="A6" s="95" t="s">
        <v>47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</row>
    <row r="7" spans="1:19" s="63" customFormat="1" ht="27.6">
      <c r="A7" s="66"/>
      <c r="B7" s="66"/>
      <c r="C7" s="66"/>
      <c r="D7" s="66"/>
      <c r="E7" s="66"/>
      <c r="F7" s="66"/>
      <c r="G7" s="66"/>
      <c r="H7" s="66"/>
      <c r="I7" s="73"/>
      <c r="J7" s="66"/>
      <c r="K7" s="66"/>
      <c r="L7" s="66"/>
      <c r="M7" s="66"/>
      <c r="N7" s="66"/>
      <c r="O7" s="66"/>
      <c r="P7" s="66"/>
      <c r="Q7" s="66"/>
      <c r="R7" s="66"/>
    </row>
    <row r="9" spans="1:19" s="30" customFormat="1" ht="23.25" customHeight="1">
      <c r="A9" s="91" t="s">
        <v>0</v>
      </c>
      <c r="B9" s="91" t="s">
        <v>41</v>
      </c>
      <c r="C9" s="91" t="s">
        <v>43</v>
      </c>
      <c r="D9" s="91"/>
      <c r="E9" s="91"/>
      <c r="F9" s="91"/>
      <c r="G9" s="91"/>
      <c r="H9" s="91"/>
      <c r="I9" s="91" t="s">
        <v>6</v>
      </c>
      <c r="J9" s="91" t="s">
        <v>1</v>
      </c>
      <c r="K9" s="91" t="s">
        <v>2</v>
      </c>
      <c r="L9" s="91" t="s">
        <v>3</v>
      </c>
      <c r="M9" s="91">
        <v>2011</v>
      </c>
      <c r="N9" s="91">
        <v>2012</v>
      </c>
      <c r="O9" s="91">
        <v>2013</v>
      </c>
      <c r="P9" s="94">
        <v>2014</v>
      </c>
      <c r="Q9" s="94"/>
      <c r="R9" s="91">
        <v>2015</v>
      </c>
    </row>
    <row r="10" spans="1:19" s="30" customFormat="1" ht="45.75" customHeight="1">
      <c r="A10" s="91"/>
      <c r="B10" s="91"/>
      <c r="C10" s="69" t="s">
        <v>44</v>
      </c>
      <c r="D10" s="69">
        <v>2011</v>
      </c>
      <c r="E10" s="69">
        <v>2012</v>
      </c>
      <c r="F10" s="69">
        <v>2013</v>
      </c>
      <c r="G10" s="69">
        <v>2014</v>
      </c>
      <c r="H10" s="69">
        <v>2015</v>
      </c>
      <c r="I10" s="91"/>
      <c r="J10" s="91"/>
      <c r="K10" s="91"/>
      <c r="L10" s="91"/>
      <c r="M10" s="91"/>
      <c r="N10" s="91"/>
      <c r="O10" s="91"/>
      <c r="P10" s="45" t="s">
        <v>37</v>
      </c>
      <c r="Q10" s="46" t="s">
        <v>35</v>
      </c>
      <c r="R10" s="91"/>
    </row>
    <row r="11" spans="1:19" s="30" customFormat="1" ht="16.5" customHeight="1">
      <c r="A11" s="38">
        <v>1</v>
      </c>
      <c r="B11" s="38">
        <v>2</v>
      </c>
      <c r="C11" s="38">
        <v>3</v>
      </c>
      <c r="D11" s="38">
        <v>4</v>
      </c>
      <c r="E11" s="38">
        <v>5</v>
      </c>
      <c r="F11" s="38">
        <v>6</v>
      </c>
      <c r="G11" s="38">
        <v>7</v>
      </c>
      <c r="H11" s="38">
        <v>8</v>
      </c>
      <c r="I11" s="67">
        <v>9</v>
      </c>
      <c r="J11" s="39">
        <v>10</v>
      </c>
      <c r="K11" s="39">
        <v>11</v>
      </c>
      <c r="L11" s="39">
        <v>12</v>
      </c>
      <c r="M11" s="39">
        <v>13</v>
      </c>
      <c r="N11" s="39">
        <v>14</v>
      </c>
      <c r="O11" s="39">
        <v>15</v>
      </c>
      <c r="P11" s="45">
        <v>16</v>
      </c>
      <c r="Q11" s="45">
        <v>17</v>
      </c>
      <c r="R11" s="39">
        <v>18</v>
      </c>
    </row>
    <row r="12" spans="1:19" ht="52.5" customHeight="1">
      <c r="A12" s="90" t="s">
        <v>50</v>
      </c>
      <c r="B12" s="68" t="s">
        <v>42</v>
      </c>
      <c r="C12" s="62">
        <f>SUM(D12:H12)</f>
        <v>100</v>
      </c>
      <c r="D12" s="42">
        <f>M12/L12*100</f>
        <v>19.057377049180328</v>
      </c>
      <c r="E12" s="42">
        <f>N12/L12*100</f>
        <v>15.368852459016393</v>
      </c>
      <c r="F12" s="42">
        <f>O12/L12*100</f>
        <v>10.245901639344263</v>
      </c>
      <c r="G12" s="42">
        <f>P12/L12*100</f>
        <v>14.344262295081966</v>
      </c>
      <c r="H12" s="42">
        <f t="shared" ref="H12" si="0">R12/L12*100</f>
        <v>40.983606557377051</v>
      </c>
      <c r="I12" s="70" t="s">
        <v>51</v>
      </c>
      <c r="J12" s="31" t="s">
        <v>5</v>
      </c>
      <c r="K12" s="31" t="s">
        <v>4</v>
      </c>
      <c r="L12" s="47">
        <f t="shared" ref="L12:L30" si="1">M12+N12+O12+P12+R12</f>
        <v>488</v>
      </c>
      <c r="M12" s="47">
        <v>93</v>
      </c>
      <c r="N12" s="47">
        <v>75</v>
      </c>
      <c r="O12" s="47">
        <v>50</v>
      </c>
      <c r="P12" s="48">
        <v>70</v>
      </c>
      <c r="Q12" s="48"/>
      <c r="R12" s="47">
        <v>200</v>
      </c>
      <c r="S12" s="32"/>
    </row>
    <row r="13" spans="1:19" ht="103.5" customHeight="1">
      <c r="A13" s="90"/>
      <c r="B13" s="31" t="s">
        <v>42</v>
      </c>
      <c r="C13" s="62">
        <f>SUM(D13:H13)</f>
        <v>100</v>
      </c>
      <c r="D13" s="43"/>
      <c r="E13" s="42">
        <f>N13/L13*100</f>
        <v>50</v>
      </c>
      <c r="F13" s="42">
        <f>O13/L13*100</f>
        <v>50</v>
      </c>
      <c r="G13" s="43"/>
      <c r="H13" s="42"/>
      <c r="I13" s="71" t="s">
        <v>52</v>
      </c>
      <c r="J13" s="31" t="s">
        <v>5</v>
      </c>
      <c r="K13" s="31" t="s">
        <v>4</v>
      </c>
      <c r="L13" s="47">
        <f t="shared" si="1"/>
        <v>150</v>
      </c>
      <c r="M13" s="47"/>
      <c r="N13" s="47">
        <v>75</v>
      </c>
      <c r="O13" s="47">
        <v>75</v>
      </c>
      <c r="P13" s="48"/>
      <c r="Q13" s="48"/>
      <c r="R13" s="47"/>
      <c r="S13" s="32"/>
    </row>
    <row r="14" spans="1:19" ht="90.75" customHeight="1">
      <c r="A14" s="90"/>
      <c r="B14" s="31" t="s">
        <v>42</v>
      </c>
      <c r="C14" s="62">
        <f t="shared" ref="C14:C20" si="2">SUM(D14:H14)</f>
        <v>100</v>
      </c>
      <c r="D14" s="43"/>
      <c r="E14" s="43"/>
      <c r="F14" s="42">
        <f>O14/L14*100</f>
        <v>100</v>
      </c>
      <c r="G14" s="43"/>
      <c r="H14" s="42"/>
      <c r="I14" s="68" t="s">
        <v>9</v>
      </c>
      <c r="J14" s="31" t="s">
        <v>5</v>
      </c>
      <c r="K14" s="31" t="s">
        <v>4</v>
      </c>
      <c r="L14" s="47">
        <f t="shared" si="1"/>
        <v>11.6</v>
      </c>
      <c r="M14" s="47"/>
      <c r="N14" s="47"/>
      <c r="O14" s="47">
        <v>11.6</v>
      </c>
      <c r="P14" s="48"/>
      <c r="Q14" s="48"/>
      <c r="R14" s="47"/>
      <c r="S14" s="32"/>
    </row>
    <row r="15" spans="1:19" ht="90.75" customHeight="1">
      <c r="A15" s="90"/>
      <c r="B15" s="78" t="s">
        <v>42</v>
      </c>
      <c r="C15" s="62">
        <f t="shared" si="2"/>
        <v>100</v>
      </c>
      <c r="D15" s="43"/>
      <c r="E15" s="43"/>
      <c r="F15" s="42">
        <f>P15/L15*100</f>
        <v>100</v>
      </c>
      <c r="G15" s="43"/>
      <c r="H15" s="42"/>
      <c r="I15" s="80" t="s">
        <v>57</v>
      </c>
      <c r="J15" s="78" t="s">
        <v>5</v>
      </c>
      <c r="K15" s="78" t="s">
        <v>4</v>
      </c>
      <c r="L15" s="47">
        <f t="shared" si="1"/>
        <v>60</v>
      </c>
      <c r="M15" s="47"/>
      <c r="N15" s="47"/>
      <c r="O15" s="47"/>
      <c r="P15" s="48">
        <v>60</v>
      </c>
      <c r="Q15" s="48"/>
      <c r="R15" s="47"/>
      <c r="S15" s="32"/>
    </row>
    <row r="16" spans="1:19" ht="90.75" customHeight="1">
      <c r="A16" s="90"/>
      <c r="B16" s="79" t="s">
        <v>42</v>
      </c>
      <c r="C16" s="62">
        <f t="shared" si="2"/>
        <v>100</v>
      </c>
      <c r="D16" s="43"/>
      <c r="E16" s="43"/>
      <c r="F16" s="42">
        <f>P16/L16*100</f>
        <v>100</v>
      </c>
      <c r="G16" s="43"/>
      <c r="H16" s="42"/>
      <c r="I16" s="80" t="s">
        <v>56</v>
      </c>
      <c r="J16" s="79" t="s">
        <v>5</v>
      </c>
      <c r="K16" s="79" t="s">
        <v>4</v>
      </c>
      <c r="L16" s="47">
        <f t="shared" si="1"/>
        <v>40</v>
      </c>
      <c r="M16" s="47"/>
      <c r="N16" s="47"/>
      <c r="O16" s="47"/>
      <c r="P16" s="48">
        <v>40</v>
      </c>
      <c r="Q16" s="48"/>
      <c r="R16" s="47"/>
      <c r="S16" s="32"/>
    </row>
    <row r="17" spans="1:19" ht="57.75" customHeight="1">
      <c r="A17" s="90"/>
      <c r="B17" s="31" t="s">
        <v>42</v>
      </c>
      <c r="C17" s="62">
        <f t="shared" si="2"/>
        <v>100</v>
      </c>
      <c r="D17" s="42">
        <f>M17/L17*100</f>
        <v>91.869918699186996</v>
      </c>
      <c r="E17" s="43"/>
      <c r="F17" s="43"/>
      <c r="G17" s="42">
        <f>P17/L17*100</f>
        <v>8.1300813008130071</v>
      </c>
      <c r="H17" s="42"/>
      <c r="I17" s="88" t="s">
        <v>33</v>
      </c>
      <c r="J17" s="31" t="s">
        <v>34</v>
      </c>
      <c r="K17" s="31" t="s">
        <v>4</v>
      </c>
      <c r="L17" s="47">
        <f t="shared" si="1"/>
        <v>105.78</v>
      </c>
      <c r="M17" s="47">
        <v>97.18</v>
      </c>
      <c r="N17" s="47"/>
      <c r="O17" s="47"/>
      <c r="P17" s="48">
        <f>8.6</f>
        <v>8.6</v>
      </c>
      <c r="Q17" s="48"/>
      <c r="R17" s="47"/>
      <c r="S17" s="32"/>
    </row>
    <row r="18" spans="1:19" ht="51" customHeight="1">
      <c r="A18" s="90"/>
      <c r="B18" s="68" t="s">
        <v>42</v>
      </c>
      <c r="C18" s="62">
        <f>D18+E18+F18+G18+H18</f>
        <v>100.00000000000001</v>
      </c>
      <c r="D18" s="42"/>
      <c r="E18" s="43"/>
      <c r="F18" s="43"/>
      <c r="G18" s="42">
        <f>P18/L18*100</f>
        <v>23.076923076923077</v>
      </c>
      <c r="H18" s="42">
        <f>R18/L18*100</f>
        <v>76.923076923076934</v>
      </c>
      <c r="I18" s="89"/>
      <c r="J18" s="68" t="s">
        <v>5</v>
      </c>
      <c r="K18" s="68" t="s">
        <v>4</v>
      </c>
      <c r="L18" s="47">
        <f t="shared" si="1"/>
        <v>130</v>
      </c>
      <c r="M18" s="47"/>
      <c r="N18" s="47"/>
      <c r="O18" s="47"/>
      <c r="P18" s="48">
        <v>30</v>
      </c>
      <c r="Q18" s="48"/>
      <c r="R18" s="47">
        <v>100</v>
      </c>
      <c r="S18" s="32"/>
    </row>
    <row r="19" spans="1:19" ht="132.75" customHeight="1">
      <c r="A19" s="90"/>
      <c r="B19" s="31" t="s">
        <v>42</v>
      </c>
      <c r="C19" s="62">
        <f t="shared" si="2"/>
        <v>100</v>
      </c>
      <c r="D19" s="42">
        <f>M19/L19*100</f>
        <v>88.658273789270723</v>
      </c>
      <c r="E19" s="43"/>
      <c r="F19" s="43"/>
      <c r="G19" s="42">
        <f>P19*100/L19</f>
        <v>11.341726210729274</v>
      </c>
      <c r="H19" s="43"/>
      <c r="I19" s="78" t="s">
        <v>55</v>
      </c>
      <c r="J19" s="31" t="s">
        <v>34</v>
      </c>
      <c r="K19" s="31" t="s">
        <v>4</v>
      </c>
      <c r="L19" s="47">
        <f t="shared" si="1"/>
        <v>17.634</v>
      </c>
      <c r="M19" s="47">
        <v>15.634</v>
      </c>
      <c r="N19" s="47"/>
      <c r="O19" s="47"/>
      <c r="P19" s="48">
        <v>2</v>
      </c>
      <c r="Q19" s="48"/>
      <c r="R19" s="47"/>
      <c r="S19" s="32"/>
    </row>
    <row r="20" spans="1:19" ht="69.75" customHeight="1">
      <c r="A20" s="90"/>
      <c r="B20" s="31" t="s">
        <v>42</v>
      </c>
      <c r="C20" s="62">
        <f t="shared" si="2"/>
        <v>100</v>
      </c>
      <c r="D20" s="43"/>
      <c r="E20" s="43"/>
      <c r="F20" s="42">
        <f>O20*100/L20</f>
        <v>100</v>
      </c>
      <c r="G20" s="43"/>
      <c r="H20" s="43"/>
      <c r="I20" s="68" t="s">
        <v>14</v>
      </c>
      <c r="J20" s="31" t="s">
        <v>34</v>
      </c>
      <c r="K20" s="31" t="s">
        <v>4</v>
      </c>
      <c r="L20" s="47">
        <f t="shared" si="1"/>
        <v>95</v>
      </c>
      <c r="M20" s="47"/>
      <c r="N20" s="47"/>
      <c r="O20" s="47">
        <v>95</v>
      </c>
      <c r="P20" s="48"/>
      <c r="Q20" s="48"/>
      <c r="R20" s="47"/>
      <c r="S20" s="32"/>
    </row>
    <row r="21" spans="1:19" ht="129" customHeight="1">
      <c r="A21" s="88" t="s">
        <v>16</v>
      </c>
      <c r="B21" s="31" t="s">
        <v>42</v>
      </c>
      <c r="C21" s="62">
        <f>SUM(D21:H21)</f>
        <v>100</v>
      </c>
      <c r="D21" s="42">
        <f>M21*100/L21</f>
        <v>7.2221243614585156</v>
      </c>
      <c r="E21" s="42">
        <f>N21/L21*100</f>
        <v>92.777875638541488</v>
      </c>
      <c r="F21" s="43"/>
      <c r="G21" s="43"/>
      <c r="H21" s="43"/>
      <c r="I21" s="71" t="s">
        <v>53</v>
      </c>
      <c r="J21" s="31" t="s">
        <v>34</v>
      </c>
      <c r="K21" s="31" t="s">
        <v>4</v>
      </c>
      <c r="L21" s="47">
        <f t="shared" si="1"/>
        <v>56.77</v>
      </c>
      <c r="M21" s="47">
        <v>4.0999999999999996</v>
      </c>
      <c r="N21" s="47">
        <v>52.67</v>
      </c>
      <c r="O21" s="47"/>
      <c r="P21" s="48"/>
      <c r="Q21" s="48"/>
      <c r="R21" s="47"/>
      <c r="S21" s="32"/>
    </row>
    <row r="22" spans="1:19" ht="73.5" customHeight="1">
      <c r="A22" s="96"/>
      <c r="B22" s="31" t="s">
        <v>42</v>
      </c>
      <c r="C22" s="62">
        <f t="shared" ref="C22:C26" si="3">SUM(D22:H22)</f>
        <v>100</v>
      </c>
      <c r="D22" s="42"/>
      <c r="E22" s="42">
        <f>N22/L22*100</f>
        <v>100</v>
      </c>
      <c r="F22" s="42"/>
      <c r="G22" s="42"/>
      <c r="H22" s="43"/>
      <c r="I22" s="68" t="s">
        <v>18</v>
      </c>
      <c r="J22" s="31" t="s">
        <v>34</v>
      </c>
      <c r="K22" s="31" t="s">
        <v>4</v>
      </c>
      <c r="L22" s="47">
        <f t="shared" si="1"/>
        <v>9.5299999999999994</v>
      </c>
      <c r="M22" s="47"/>
      <c r="N22" s="47">
        <v>9.5299999999999994</v>
      </c>
      <c r="O22" s="47"/>
      <c r="P22" s="48"/>
      <c r="Q22" s="48"/>
      <c r="R22" s="47"/>
      <c r="S22" s="32"/>
    </row>
    <row r="23" spans="1:19" ht="67.5" customHeight="1">
      <c r="A23" s="96"/>
      <c r="B23" s="31" t="s">
        <v>42</v>
      </c>
      <c r="C23" s="62">
        <f t="shared" si="3"/>
        <v>100</v>
      </c>
      <c r="D23" s="42"/>
      <c r="E23" s="42">
        <f>N23*100/L23</f>
        <v>100</v>
      </c>
      <c r="F23" s="42"/>
      <c r="G23" s="42"/>
      <c r="H23" s="43"/>
      <c r="I23" s="68" t="s">
        <v>19</v>
      </c>
      <c r="J23" s="31" t="s">
        <v>34</v>
      </c>
      <c r="K23" s="31" t="s">
        <v>4</v>
      </c>
      <c r="L23" s="47">
        <f t="shared" si="1"/>
        <v>22.7</v>
      </c>
      <c r="M23" s="47"/>
      <c r="N23" s="47">
        <v>22.7</v>
      </c>
      <c r="O23" s="47"/>
      <c r="P23" s="48"/>
      <c r="Q23" s="48"/>
      <c r="R23" s="47"/>
      <c r="S23" s="32"/>
    </row>
    <row r="24" spans="1:19" ht="67.5" customHeight="1">
      <c r="A24" s="96"/>
      <c r="B24" s="31" t="s">
        <v>42</v>
      </c>
      <c r="C24" s="62">
        <f t="shared" si="3"/>
        <v>99.999999999999986</v>
      </c>
      <c r="D24" s="42"/>
      <c r="E24" s="42">
        <f>N24/L24*100</f>
        <v>14.186433570322436</v>
      </c>
      <c r="F24" s="42">
        <f>O24/L24*100</f>
        <v>61.642891149765042</v>
      </c>
      <c r="G24" s="42">
        <f>P24*100/L24</f>
        <v>5.2554305194826076</v>
      </c>
      <c r="H24" s="42">
        <f t="shared" ref="H24:H26" si="4">R24*100/L24</f>
        <v>18.915244760429914</v>
      </c>
      <c r="I24" s="81" t="s">
        <v>58</v>
      </c>
      <c r="J24" s="31" t="s">
        <v>34</v>
      </c>
      <c r="K24" s="31" t="s">
        <v>4</v>
      </c>
      <c r="L24" s="47">
        <f t="shared" si="1"/>
        <v>105.73482</v>
      </c>
      <c r="M24" s="47"/>
      <c r="N24" s="47">
        <v>15</v>
      </c>
      <c r="O24" s="47">
        <v>65.177999999999997</v>
      </c>
      <c r="P24" s="48">
        <f>3+2+0.55682</f>
        <v>5.5568200000000001</v>
      </c>
      <c r="Q24" s="48">
        <v>0.55681999999999998</v>
      </c>
      <c r="R24" s="47">
        <v>20</v>
      </c>
      <c r="S24" s="32"/>
    </row>
    <row r="25" spans="1:19" ht="85.5" customHeight="1">
      <c r="A25" s="96"/>
      <c r="B25" s="31" t="s">
        <v>42</v>
      </c>
      <c r="C25" s="62">
        <f t="shared" si="3"/>
        <v>100</v>
      </c>
      <c r="D25" s="42">
        <f>M25/L25*100</f>
        <v>100</v>
      </c>
      <c r="E25" s="42"/>
      <c r="F25" s="42"/>
      <c r="G25" s="42"/>
      <c r="H25" s="42"/>
      <c r="I25" s="68" t="s">
        <v>22</v>
      </c>
      <c r="J25" s="31" t="s">
        <v>34</v>
      </c>
      <c r="K25" s="31" t="s">
        <v>4</v>
      </c>
      <c r="L25" s="47">
        <f t="shared" si="1"/>
        <v>25</v>
      </c>
      <c r="M25" s="47">
        <v>25</v>
      </c>
      <c r="N25" s="47"/>
      <c r="O25" s="47"/>
      <c r="P25" s="48"/>
      <c r="Q25" s="48"/>
      <c r="R25" s="47"/>
      <c r="S25" s="32"/>
    </row>
    <row r="26" spans="1:19" ht="60.75" hidden="1" customHeight="1">
      <c r="A26" s="89"/>
      <c r="B26" s="40" t="s">
        <v>42</v>
      </c>
      <c r="C26" s="62" t="e">
        <f t="shared" si="3"/>
        <v>#DIV/0!</v>
      </c>
      <c r="D26" s="42"/>
      <c r="E26" s="42"/>
      <c r="F26" s="42"/>
      <c r="G26" s="42" t="e">
        <f>P26*100/L26</f>
        <v>#DIV/0!</v>
      </c>
      <c r="H26" s="42" t="e">
        <f t="shared" si="4"/>
        <v>#DIV/0!</v>
      </c>
      <c r="I26" s="68" t="s">
        <v>48</v>
      </c>
      <c r="J26" s="40" t="s">
        <v>34</v>
      </c>
      <c r="K26" s="40" t="s">
        <v>4</v>
      </c>
      <c r="L26" s="47">
        <f t="shared" si="1"/>
        <v>0</v>
      </c>
      <c r="M26" s="47"/>
      <c r="N26" s="47"/>
      <c r="O26" s="47"/>
      <c r="P26" s="48">
        <v>0</v>
      </c>
      <c r="Q26" s="48"/>
      <c r="R26" s="47"/>
      <c r="S26" s="32"/>
    </row>
    <row r="27" spans="1:19" ht="75" customHeight="1">
      <c r="A27" s="88" t="s">
        <v>24</v>
      </c>
      <c r="B27" s="31" t="s">
        <v>42</v>
      </c>
      <c r="C27" s="62">
        <f>SUM(D27:H27)</f>
        <v>100</v>
      </c>
      <c r="D27" s="42">
        <f>M27/L27*100</f>
        <v>16.488113006593036</v>
      </c>
      <c r="E27" s="42">
        <f>N27*100/L27</f>
        <v>19.366346412527136</v>
      </c>
      <c r="F27" s="42">
        <f>O27/L27*100</f>
        <v>20.105989747445154</v>
      </c>
      <c r="G27" s="42">
        <f>P27*100/L27</f>
        <v>22.019775416717341</v>
      </c>
      <c r="H27" s="42">
        <f>R27*100/L27</f>
        <v>22.019775416717341</v>
      </c>
      <c r="I27" s="68" t="s">
        <v>25</v>
      </c>
      <c r="J27" s="31" t="s">
        <v>34</v>
      </c>
      <c r="K27" s="31" t="s">
        <v>4</v>
      </c>
      <c r="L27" s="47">
        <f t="shared" si="1"/>
        <v>542.69399999999996</v>
      </c>
      <c r="M27" s="47">
        <v>89.48</v>
      </c>
      <c r="N27" s="47">
        <v>105.1</v>
      </c>
      <c r="O27" s="47">
        <v>109.114</v>
      </c>
      <c r="P27" s="48">
        <v>119.5</v>
      </c>
      <c r="Q27" s="48"/>
      <c r="R27" s="47">
        <v>119.5</v>
      </c>
      <c r="S27" s="32"/>
    </row>
    <row r="28" spans="1:19" ht="49.5" customHeight="1">
      <c r="A28" s="96"/>
      <c r="B28" s="31" t="s">
        <v>42</v>
      </c>
      <c r="C28" s="62">
        <f t="shared" ref="C28:C30" si="5">SUM(D28:H28)</f>
        <v>100</v>
      </c>
      <c r="D28" s="42">
        <f>M28*100/L28</f>
        <v>6.3899063899063906</v>
      </c>
      <c r="E28" s="42">
        <f>N28*100/L28</f>
        <v>20.350020350020351</v>
      </c>
      <c r="F28" s="42">
        <f>O28*100/L28</f>
        <v>21.63528479317953</v>
      </c>
      <c r="G28" s="42">
        <f>P28*100/L28</f>
        <v>18.850545166334644</v>
      </c>
      <c r="H28" s="42">
        <f>R28*100/L28</f>
        <v>32.774243300559093</v>
      </c>
      <c r="I28" s="68" t="s">
        <v>26</v>
      </c>
      <c r="J28" s="31" t="s">
        <v>34</v>
      </c>
      <c r="K28" s="31" t="s">
        <v>4</v>
      </c>
      <c r="L28" s="47">
        <f t="shared" si="1"/>
        <v>46.683</v>
      </c>
      <c r="M28" s="47">
        <v>2.9830000000000001</v>
      </c>
      <c r="N28" s="47">
        <v>9.5</v>
      </c>
      <c r="O28" s="47">
        <v>10.1</v>
      </c>
      <c r="P28" s="48">
        <v>8.8000000000000007</v>
      </c>
      <c r="Q28" s="48"/>
      <c r="R28" s="47">
        <v>15.3</v>
      </c>
      <c r="S28" s="32"/>
    </row>
    <row r="29" spans="1:19" ht="91.5" customHeight="1">
      <c r="A29" s="96"/>
      <c r="B29" s="31" t="s">
        <v>42</v>
      </c>
      <c r="C29" s="62">
        <f t="shared" si="5"/>
        <v>100</v>
      </c>
      <c r="D29" s="42">
        <f>M29*100/L29</f>
        <v>5.5775344410218786</v>
      </c>
      <c r="E29" s="42">
        <f>N29*100/L29</f>
        <v>10.131761019113315</v>
      </c>
      <c r="F29" s="42">
        <f>O29*100/L29</f>
        <v>20.060886817844363</v>
      </c>
      <c r="G29" s="42">
        <f>P29*100/L29</f>
        <v>25.982419874867691</v>
      </c>
      <c r="H29" s="42">
        <f>R29*100/L29</f>
        <v>38.247397847152762</v>
      </c>
      <c r="I29" s="68" t="s">
        <v>36</v>
      </c>
      <c r="J29" s="31" t="s">
        <v>34</v>
      </c>
      <c r="K29" s="31" t="s">
        <v>4</v>
      </c>
      <c r="L29" s="47">
        <f t="shared" si="1"/>
        <v>39.479810000000001</v>
      </c>
      <c r="M29" s="47">
        <v>2.202</v>
      </c>
      <c r="N29" s="47">
        <v>4</v>
      </c>
      <c r="O29" s="47">
        <v>7.92</v>
      </c>
      <c r="P29" s="48">
        <f>9.5+0.02+0.72708+0.01073</f>
        <v>10.257810000000001</v>
      </c>
      <c r="Q29" s="48">
        <f>0.72708+0.01073</f>
        <v>0.73780999999999997</v>
      </c>
      <c r="R29" s="47">
        <f>15+0.1</f>
        <v>15.1</v>
      </c>
      <c r="S29" s="32"/>
    </row>
    <row r="30" spans="1:19" ht="194.25" customHeight="1">
      <c r="A30" s="96"/>
      <c r="B30" s="31" t="s">
        <v>42</v>
      </c>
      <c r="C30" s="62">
        <f t="shared" si="5"/>
        <v>100</v>
      </c>
      <c r="D30" s="43"/>
      <c r="E30" s="42">
        <f>N30*100/L30</f>
        <v>42.372881355932201</v>
      </c>
      <c r="F30" s="42">
        <f>O30/L30*100</f>
        <v>57.627118644067799</v>
      </c>
      <c r="G30" s="43"/>
      <c r="H30" s="43"/>
      <c r="I30" s="71" t="s">
        <v>54</v>
      </c>
      <c r="J30" s="31" t="s">
        <v>34</v>
      </c>
      <c r="K30" s="31" t="s">
        <v>4</v>
      </c>
      <c r="L30" s="47">
        <f t="shared" si="1"/>
        <v>29.5</v>
      </c>
      <c r="M30" s="47"/>
      <c r="N30" s="47">
        <v>12.5</v>
      </c>
      <c r="O30" s="47">
        <v>17</v>
      </c>
      <c r="P30" s="48"/>
      <c r="Q30" s="48"/>
      <c r="R30" s="47"/>
      <c r="S30" s="32"/>
    </row>
    <row r="31" spans="1:19" s="29" customFormat="1" ht="27" customHeight="1">
      <c r="A31" s="54"/>
      <c r="B31" s="54"/>
      <c r="C31" s="54"/>
      <c r="D31" s="54"/>
      <c r="E31" s="54"/>
      <c r="F31" s="54"/>
      <c r="G31" s="54"/>
      <c r="H31" s="54"/>
      <c r="I31" s="55" t="s">
        <v>30</v>
      </c>
      <c r="J31" s="54"/>
      <c r="K31" s="54"/>
      <c r="L31" s="56">
        <f t="shared" ref="L31:R31" si="6">L32+L33</f>
        <v>1876.10563</v>
      </c>
      <c r="M31" s="56">
        <f t="shared" si="6"/>
        <v>329.57900000000001</v>
      </c>
      <c r="N31" s="56">
        <f t="shared" si="6"/>
        <v>381</v>
      </c>
      <c r="O31" s="56">
        <f t="shared" si="6"/>
        <v>440.91200000000003</v>
      </c>
      <c r="P31" s="64">
        <f>P32+P33</f>
        <v>354.71463000000006</v>
      </c>
      <c r="Q31" s="57">
        <f t="shared" si="6"/>
        <v>1.2946299999999999</v>
      </c>
      <c r="R31" s="56">
        <f t="shared" si="6"/>
        <v>469.9</v>
      </c>
    </row>
    <row r="32" spans="1:19" hidden="1">
      <c r="A32" s="58"/>
      <c r="B32" s="58"/>
      <c r="C32" s="58"/>
      <c r="D32" s="58"/>
      <c r="E32" s="58"/>
      <c r="F32" s="58"/>
      <c r="G32" s="58"/>
      <c r="H32" s="58"/>
      <c r="I32" s="59" t="s">
        <v>31</v>
      </c>
      <c r="J32" s="58"/>
      <c r="K32" s="58"/>
      <c r="L32" s="60">
        <f>L17+L19+L20+L21+L22+L23+L24+L25+L27+L28+L29+L30+L26</f>
        <v>1096.5056299999999</v>
      </c>
      <c r="M32" s="60">
        <f>M17+M19+M20+M21+M22+M23+M24+M25+M27+M28+M29+M30</f>
        <v>236.57900000000001</v>
      </c>
      <c r="N32" s="60">
        <f>N17+N19+N20+N21+N22+N23+N24+N25+N27+N28+N29+N30</f>
        <v>231</v>
      </c>
      <c r="O32" s="60">
        <f>O17+O19+O20+O21+O22+O23+O24+O25+O27+O28+O29+O30</f>
        <v>304.31200000000007</v>
      </c>
      <c r="P32" s="65">
        <f>P17+P19+P20+P21+P22+P23+P24+P25+P27+P28+P29+P30+P26</f>
        <v>154.71463000000003</v>
      </c>
      <c r="Q32" s="61">
        <f>Q17+Q19+Q20+Q21+Q22+Q23+Q24+Q25+Q27+Q28+Q29+Q30</f>
        <v>1.2946299999999999</v>
      </c>
      <c r="R32" s="60">
        <f>R17+R19+R20+R21+R22+R23+R24+R25+R27+R28+R29+R30</f>
        <v>169.9</v>
      </c>
    </row>
    <row r="33" spans="1:18" ht="16.5" hidden="1" customHeight="1">
      <c r="A33" s="58"/>
      <c r="B33" s="58"/>
      <c r="C33" s="58"/>
      <c r="D33" s="58"/>
      <c r="E33" s="58"/>
      <c r="F33" s="58"/>
      <c r="G33" s="58"/>
      <c r="H33" s="58"/>
      <c r="I33" s="59" t="s">
        <v>32</v>
      </c>
      <c r="J33" s="58"/>
      <c r="K33" s="58"/>
      <c r="L33" s="60">
        <f>L12+L13+L14+L18</f>
        <v>779.6</v>
      </c>
      <c r="M33" s="60">
        <f>M12+M13+M14</f>
        <v>93</v>
      </c>
      <c r="N33" s="60">
        <f>N12+N13+N14</f>
        <v>150</v>
      </c>
      <c r="O33" s="60">
        <f>O12+O13+O14</f>
        <v>136.6</v>
      </c>
      <c r="P33" s="61">
        <f>P12+P13+P14+P18+P15+P16</f>
        <v>200</v>
      </c>
      <c r="Q33" s="61">
        <f>Q12+Q13+Q14</f>
        <v>0</v>
      </c>
      <c r="R33" s="60">
        <f>R12+R13+R14+R18</f>
        <v>300</v>
      </c>
    </row>
    <row r="34" spans="1:18">
      <c r="L34" s="35"/>
      <c r="M34" s="35"/>
      <c r="N34" s="35"/>
      <c r="O34" s="35"/>
      <c r="P34" s="36"/>
      <c r="Q34" s="37"/>
      <c r="R34" s="35"/>
    </row>
    <row r="35" spans="1:18">
      <c r="L35" s="35"/>
      <c r="M35" s="35"/>
      <c r="N35" s="35"/>
      <c r="O35" s="35"/>
      <c r="P35" s="36"/>
      <c r="Q35" s="37"/>
      <c r="R35" s="35"/>
    </row>
    <row r="36" spans="1:18" s="74" customFormat="1" ht="21">
      <c r="E36" s="74" t="s">
        <v>49</v>
      </c>
      <c r="I36" s="75"/>
      <c r="P36" s="76"/>
      <c r="Q36" s="77"/>
    </row>
  </sheetData>
  <mergeCells count="17">
    <mergeCell ref="O9:O10"/>
    <mergeCell ref="P9:Q9"/>
    <mergeCell ref="A6:R6"/>
    <mergeCell ref="A12:A20"/>
    <mergeCell ref="A27:A30"/>
    <mergeCell ref="A21:A26"/>
    <mergeCell ref="R9:R10"/>
    <mergeCell ref="A9:A10"/>
    <mergeCell ref="B9:B10"/>
    <mergeCell ref="C9:H9"/>
    <mergeCell ref="I9:I10"/>
    <mergeCell ref="J9:J10"/>
    <mergeCell ref="K9:K10"/>
    <mergeCell ref="L9:L10"/>
    <mergeCell ref="M9:M10"/>
    <mergeCell ref="N9:N10"/>
    <mergeCell ref="I17:I18"/>
  </mergeCells>
  <pageMargins left="0.70866141732283472" right="0.70866141732283472" top="0.55118110236220474" bottom="0.35433070866141736" header="0.31496062992125984" footer="0.31496062992125984"/>
  <pageSetup paperSize="9" scale="50" orientation="landscape" r:id="rId1"/>
  <rowBreaks count="1" manualBreakCount="1">
    <brk id="20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липень 2013</vt:lpstr>
      <vt:lpstr>лютий 2014 для нас</vt:lpstr>
      <vt:lpstr>додаток 2015 </vt:lpstr>
      <vt:lpstr>'додаток 2015 '!Заголовки_для_печати</vt:lpstr>
      <vt:lpstr>'додаток 2015 '!Область_печати</vt:lpstr>
      <vt:lpstr>'лютий 2014 для нас'!Область_печати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AC ADMIN</cp:lastModifiedBy>
  <cp:lastPrinted>2015-01-23T07:55:51Z</cp:lastPrinted>
  <dcterms:created xsi:type="dcterms:W3CDTF">2013-08-12T10:37:32Z</dcterms:created>
  <dcterms:modified xsi:type="dcterms:W3CDTF">2015-02-03T06:39:10Z</dcterms:modified>
</cp:coreProperties>
</file>