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/>
  </bookViews>
  <sheets>
    <sheet name="додаток №1 зміни" sheetId="3" r:id="rId1"/>
    <sheet name="додаток №1 зі змінами" sheetId="4" r:id="rId2"/>
  </sheets>
  <definedNames>
    <definedName name="Z_39F5A461_57E4_11D9_9EE7_0002B31CD0A9_.wvu.PrintArea" localSheetId="1" hidden="1">'додаток №1 зі змінами'!$A$1:$F$80</definedName>
    <definedName name="Z_39F5A461_57E4_11D9_9EE7_0002B31CD0A9_.wvu.PrintArea" localSheetId="0" hidden="1">'додаток №1 зміни'!$A$1:$F$83</definedName>
    <definedName name="Z_3A0F5786_DD89_4CC0_B609_902CBD2A88D0_.wvu.PrintArea" localSheetId="1" hidden="1">'додаток №1 зі змінами'!$A$1:$F$80</definedName>
    <definedName name="Z_3A0F5786_DD89_4CC0_B609_902CBD2A88D0_.wvu.PrintArea" localSheetId="0" hidden="1">'додаток №1 зміни'!$A$1:$F$83</definedName>
    <definedName name="Z_44195939_FF8E_42E2_8003_8D5D0D47E574_.wvu.Rows" localSheetId="1" hidden="1">'додаток №1 зі змінами'!$52:$71</definedName>
    <definedName name="Z_44195939_FF8E_42E2_8003_8D5D0D47E574_.wvu.Rows" localSheetId="0" hidden="1">'додаток №1 зміни'!$53:$74</definedName>
    <definedName name="Z_C02E931C_E2B6_44D6_B9B6_45895A12EB36_.wvu.Rows" localSheetId="1" hidden="1">'додаток №1 зі змінами'!$48:$48,'додаток №1 зі змінами'!#REF!</definedName>
    <definedName name="Z_C02E931C_E2B6_44D6_B9B6_45895A12EB36_.wvu.Rows" localSheetId="0" hidden="1">'додаток №1 зміни'!$49:$49,'додаток №1 зміни'!#REF!</definedName>
    <definedName name="_xlnm.Print_Titles" localSheetId="1">'додаток №1 зі змінами'!$6:$7</definedName>
    <definedName name="_xlnm.Print_Titles" localSheetId="0">'додаток №1 зміни'!$7:$8</definedName>
    <definedName name="_xlnm.Print_Area" localSheetId="1">'додаток №1 зі змінами'!$A$1:$F$77</definedName>
    <definedName name="_xlnm.Print_Area" localSheetId="0">'додаток №1 зміни'!$A$1:$F$81</definedName>
  </definedNames>
  <calcPr calcId="125725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D44" i="4"/>
  <c r="C58"/>
  <c r="C57"/>
  <c r="C56"/>
  <c r="C55"/>
  <c r="D50"/>
  <c r="C47"/>
  <c r="D43"/>
  <c r="C41"/>
  <c r="C38"/>
  <c r="C33"/>
  <c r="C30"/>
  <c r="D23"/>
  <c r="C23"/>
  <c r="C20"/>
  <c r="D18"/>
  <c r="C16"/>
  <c r="C15"/>
  <c r="C20" i="3"/>
  <c r="C13" i="4"/>
  <c r="F67"/>
  <c r="D68"/>
  <c r="D42"/>
  <c r="C54" l="1"/>
  <c r="C53" s="1"/>
  <c r="F69" i="3"/>
  <c r="F68" i="4"/>
  <c r="D65"/>
  <c r="F65" s="1"/>
  <c r="C64"/>
  <c r="F64" s="1"/>
  <c r="D60"/>
  <c r="F57"/>
  <c r="F56"/>
  <c r="F41"/>
  <c r="C39"/>
  <c r="D26"/>
  <c r="D25" s="1"/>
  <c r="C21"/>
  <c r="D17"/>
  <c r="F17" s="1"/>
  <c r="F13"/>
  <c r="D49"/>
  <c r="F49" s="1"/>
  <c r="D48"/>
  <c r="F48" s="1"/>
  <c r="D40"/>
  <c r="F42"/>
  <c r="C29"/>
  <c r="F26"/>
  <c r="D24"/>
  <c r="F24" s="1"/>
  <c r="D22"/>
  <c r="E22" s="1"/>
  <c r="F20"/>
  <c r="F16"/>
  <c r="F15"/>
  <c r="D67"/>
  <c r="F61"/>
  <c r="F59"/>
  <c r="F58"/>
  <c r="F55"/>
  <c r="E53"/>
  <c r="E52" s="1"/>
  <c r="F47"/>
  <c r="C46"/>
  <c r="F44"/>
  <c r="C40"/>
  <c r="F39"/>
  <c r="F37"/>
  <c r="F36"/>
  <c r="F34"/>
  <c r="F33"/>
  <c r="F32"/>
  <c r="F31"/>
  <c r="F30"/>
  <c r="D29"/>
  <c r="F27"/>
  <c r="C25"/>
  <c r="C19"/>
  <c r="F19" s="1"/>
  <c r="C57" i="3"/>
  <c r="C73"/>
  <c r="F17"/>
  <c r="C15"/>
  <c r="C12" s="1"/>
  <c r="F56"/>
  <c r="C55"/>
  <c r="F55" s="1"/>
  <c r="D57"/>
  <c r="D54" s="1"/>
  <c r="D53" s="1"/>
  <c r="E58"/>
  <c r="E57" s="1"/>
  <c r="E54" s="1"/>
  <c r="E53" s="1"/>
  <c r="F71"/>
  <c r="D70"/>
  <c r="F70" s="1"/>
  <c r="F64"/>
  <c r="F65"/>
  <c r="F58"/>
  <c r="F63"/>
  <c r="F60"/>
  <c r="F62"/>
  <c r="F59"/>
  <c r="F48"/>
  <c r="F49"/>
  <c r="F51"/>
  <c r="D50"/>
  <c r="E51"/>
  <c r="E50" s="1"/>
  <c r="D30"/>
  <c r="C30"/>
  <c r="E44"/>
  <c r="E41" s="1"/>
  <c r="E29" s="1"/>
  <c r="E49"/>
  <c r="E47" s="1"/>
  <c r="D47"/>
  <c r="F45"/>
  <c r="D41"/>
  <c r="F44"/>
  <c r="F43"/>
  <c r="F42"/>
  <c r="C41"/>
  <c r="F40"/>
  <c r="F39"/>
  <c r="F38"/>
  <c r="F37"/>
  <c r="F35"/>
  <c r="F34"/>
  <c r="F33"/>
  <c r="F32"/>
  <c r="F31"/>
  <c r="F24"/>
  <c r="D22"/>
  <c r="F28"/>
  <c r="F27"/>
  <c r="D26"/>
  <c r="F25"/>
  <c r="E25"/>
  <c r="F23"/>
  <c r="E23"/>
  <c r="F21"/>
  <c r="F19"/>
  <c r="D18"/>
  <c r="F16"/>
  <c r="C47"/>
  <c r="C46" s="1"/>
  <c r="C36"/>
  <c r="F36" s="1"/>
  <c r="C26"/>
  <c r="C22"/>
  <c r="F20"/>
  <c r="F61"/>
  <c r="F14"/>
  <c r="F15" l="1"/>
  <c r="D46"/>
  <c r="F46" s="1"/>
  <c r="D29"/>
  <c r="F30"/>
  <c r="F22"/>
  <c r="E48" i="4"/>
  <c r="E46" s="1"/>
  <c r="F25"/>
  <c r="F22"/>
  <c r="F60"/>
  <c r="D54"/>
  <c r="D53" s="1"/>
  <c r="D52" s="1"/>
  <c r="F40"/>
  <c r="C35"/>
  <c r="F35" s="1"/>
  <c r="F23"/>
  <c r="F41" i="3"/>
  <c r="F18" i="4"/>
  <c r="C70"/>
  <c r="F50"/>
  <c r="E50"/>
  <c r="E49" s="1"/>
  <c r="D46"/>
  <c r="D45" s="1"/>
  <c r="F43"/>
  <c r="E43"/>
  <c r="E40" s="1"/>
  <c r="E28" s="1"/>
  <c r="D28"/>
  <c r="F38"/>
  <c r="F29"/>
  <c r="E24"/>
  <c r="E21" s="1"/>
  <c r="E10" s="1"/>
  <c r="D21"/>
  <c r="F21" s="1"/>
  <c r="C14"/>
  <c r="F14" s="1"/>
  <c r="C45"/>
  <c r="C54" i="3"/>
  <c r="C53" s="1"/>
  <c r="F26"/>
  <c r="F50"/>
  <c r="E46"/>
  <c r="E22"/>
  <c r="E11" s="1"/>
  <c r="D11"/>
  <c r="F57"/>
  <c r="F47"/>
  <c r="C29"/>
  <c r="F18"/>
  <c r="F12"/>
  <c r="C11"/>
  <c r="E69" i="4" l="1"/>
  <c r="D72" i="3"/>
  <c r="D75" s="1"/>
  <c r="F54"/>
  <c r="F29"/>
  <c r="E45" i="4"/>
  <c r="C28"/>
  <c r="F28" s="1"/>
  <c r="F54"/>
  <c r="F46"/>
  <c r="F45"/>
  <c r="D10"/>
  <c r="D69" s="1"/>
  <c r="D72" s="1"/>
  <c r="C11"/>
  <c r="F11" s="1"/>
  <c r="F53"/>
  <c r="C52"/>
  <c r="F52" s="1"/>
  <c r="F11" i="3"/>
  <c r="E72"/>
  <c r="E75" s="1"/>
  <c r="C72"/>
  <c r="F53"/>
  <c r="E72" i="4" l="1"/>
  <c r="C10"/>
  <c r="C69" s="1"/>
  <c r="F77" i="3"/>
  <c r="F72"/>
  <c r="F75" s="1"/>
  <c r="C75"/>
  <c r="C74" s="1"/>
  <c r="F10" i="4" l="1"/>
  <c r="F74" s="1"/>
  <c r="F69"/>
  <c r="F72" s="1"/>
  <c r="C72"/>
  <c r="C71" s="1"/>
</calcChain>
</file>

<file path=xl/sharedStrings.xml><?xml version="1.0" encoding="utf-8"?>
<sst xmlns="http://schemas.openxmlformats.org/spreadsheetml/2006/main" count="323" uniqueCount="88">
  <si>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</si>
  <si>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</si>
  <si>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</si>
  <si>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</si>
  <si>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</si>
  <si>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</si>
  <si>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</si>
  <si>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</si>
  <si>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Податки на доходи, податки на прибуток, податки на збільшення ринковою вартості</t>
  </si>
  <si>
    <t>Податок на прибуток підприємств</t>
  </si>
  <si>
    <t>Податки на власність</t>
  </si>
  <si>
    <t>Плата за землю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</si>
  <si>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</si>
  <si>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</si>
  <si>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</si>
  <si>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</si>
  <si>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</si>
  <si>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</si>
  <si>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</si>
  <si>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</si>
  <si>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</si>
  <si>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</si>
  <si>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</si>
  <si>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</si>
  <si>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</si>
  <si>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</si>
  <si>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</si>
  <si>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</si>
  <si>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</si>
  <si>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</si>
  <si>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</si>
  <si>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</si>
  <si>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</si>
  <si>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</si>
  <si>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</si>
  <si>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Збір за першу реєстрацію транспортного засобу</t>
  </si>
  <si>
    <t>Місцеві податки і збори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</si>
  <si>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</si>
  <si>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</si>
  <si>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</si>
  <si>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</si>
  <si>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</si>
  <si>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Всього доходів</t>
  </si>
  <si>
    <t xml:space="preserve">Податок на доходи фізичних осіб </t>
  </si>
  <si>
    <t xml:space="preserve">Збір за провадження деяких видів підприємницької діяльності                                                                       </t>
  </si>
  <si>
    <t>Єдиний податок</t>
  </si>
  <si>
    <t>Податок на нерухоме майно, відмінне від земельної ділянки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</si>
  <si>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</si>
  <si>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</si>
  <si>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</si>
  <si>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</si>
  <si>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 xml:space="preserve">Плата за оренду цілісних майнових комплексів комунального  та іншого майна 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</si>
  <si>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</si>
  <si>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</si>
  <si>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</si>
  <si>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</si>
  <si>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Субвенція  з державного бюджету місцевим бюджетам на фінансування ремонту приміщень управлінь праці та соціального захисту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</si>
  <si>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</si>
  <si>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 т.ч.</t>
  </si>
  <si>
    <t>І кошик</t>
  </si>
  <si>
    <t>ІІ кошик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</si>
  <si>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</si>
  <si>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Реєстраційний збір за проведення державної реєстрації юридичних осіб та фізичних осіб - підприємців</t>
  </si>
  <si>
    <t xml:space="preserve">Збори та плата за спеціальне використання природних ресурсів 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</si>
  <si>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</si>
  <si>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</si>
  <si>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</si>
  <si>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</si>
  <si>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</si>
  <si>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</si>
  <si>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без субвенцій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</si>
  <si>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</si>
  <si>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Доходи  бюджету м. Іллічівська на  2014 рік</t>
  </si>
  <si>
    <t>Авансові внески з податку на прибуток підприємств та фінансових установ комунальної власності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</si>
  <si>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</si>
  <si>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Субвенція з державного бюджету місцевим бюджетам на забезпечення харчування (сніданками) учнів 5-11 класів загальоосвітніх навчальних закладів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</si>
  <si>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зв`язку з невідповідністю фактичної вартості теплової енергії та послуг з централізованого водопостачання та водовідведення тарифам, що затверджувалися та/або погоджувалися органами державної влади чи місцевого самоврядування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</si>
  <si>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</si>
  <si>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</t>
  </si>
  <si>
    <t>Інші субвенції</t>
  </si>
  <si>
    <t>Зміни до доходної частини бюджету м. Іллічівська на  2014 рік</t>
  </si>
  <si>
    <t>від   26.12.2014 р. №     - VI</t>
  </si>
  <si>
    <t>Додаток № 1</t>
  </si>
  <si>
    <t xml:space="preserve">№ </t>
  </si>
  <si>
    <t>Керуючий справами</t>
  </si>
  <si>
    <t>І. А. Лубковський</t>
  </si>
  <si>
    <t>від 25.12.2014р.</t>
  </si>
  <si>
    <t>до рішення виконавчого комітету  Іллічівської міської ради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</si>
</sst>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7" fillId="0" borderId="0" xfId="0" applyFont="1"/>
    <xf numFmtId="0" fontId="13" fillId="0" borderId="0" xfId="0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/>
    <xf numFmtId="0" fontId="15" fillId="0" borderId="1" xfId="0" applyFont="1" applyBorder="1" applyAlignment="1">
      <alignment horizontal="justify" vertical="top" wrapText="1"/>
    </xf>
    <xf numFmtId="0" fontId="9" fillId="0" borderId="0" xfId="0" applyFont="1"/>
    <xf numFmtId="0" fontId="2" fillId="0" borderId="0" xfId="0" applyFont="1" applyAlignment="1">
      <alignment horizontal="center"/>
    </xf>
    <xf numFmtId="164" fontId="10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justify" wrapText="1"/>
    </xf>
    <xf numFmtId="164" fontId="17" fillId="0" borderId="1" xfId="0" applyNumberFormat="1" applyFont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Fill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164" fontId="15" fillId="0" borderId="0" xfId="0" applyNumberFormat="1" applyFont="1" applyBorder="1" applyAlignment="1">
      <alignment horizontal="center" vertical="top" wrapText="1"/>
    </xf>
    <xf numFmtId="164" fontId="10" fillId="0" borderId="0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5" fillId="0" borderId="2" xfId="0" applyNumberFormat="1" applyFont="1" applyBorder="1" applyAlignment="1">
      <alignment horizontal="center" vertical="top" wrapText="1"/>
    </xf>
    <xf numFmtId="165" fontId="10" fillId="0" borderId="2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justify" vertical="top" wrapText="1"/>
    </xf>
    <xf numFmtId="165" fontId="19" fillId="0" borderId="1" xfId="0" applyNumberFormat="1" applyFont="1" applyBorder="1" applyAlignment="1">
      <alignment horizontal="center" vertical="top" wrapText="1"/>
    </xf>
    <xf numFmtId="0" fontId="20" fillId="0" borderId="0" xfId="0" applyFont="1"/>
    <xf numFmtId="164" fontId="18" fillId="0" borderId="3" xfId="0" applyNumberFormat="1" applyFont="1" applyBorder="1" applyAlignment="1">
      <alignment horizontal="center" vertical="justify" wrapText="1"/>
    </xf>
    <xf numFmtId="164" fontId="18" fillId="0" borderId="1" xfId="0" applyNumberFormat="1" applyFont="1" applyBorder="1" applyAlignment="1">
      <alignment horizontal="center" vertical="justify" wrapText="1"/>
    </xf>
    <xf numFmtId="164" fontId="18" fillId="0" borderId="3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top" wrapText="1"/>
    </xf>
    <xf numFmtId="164" fontId="18" fillId="0" borderId="2" xfId="0" applyNumberFormat="1" applyFont="1" applyBorder="1" applyAlignment="1">
      <alignment horizontal="center" vertical="justify" wrapText="1"/>
    </xf>
    <xf numFmtId="164" fontId="18" fillId="0" borderId="2" xfId="0" applyNumberFormat="1" applyFont="1" applyBorder="1" applyAlignment="1">
      <alignment horizontal="center" vertical="top" wrapText="1"/>
    </xf>
    <xf numFmtId="4" fontId="10" fillId="0" borderId="0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165" fontId="12" fillId="0" borderId="2" xfId="0" applyNumberFormat="1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6" fillId="0" borderId="0" xfId="1" applyFont="1" applyAlignment="1" applyProtection="1">
      <alignment horizontal="center"/>
    </xf>
    <xf numFmtId="0" fontId="11" fillId="0" borderId="2" xfId="0" applyFont="1" applyBorder="1" applyAlignment="1">
      <alignment horizontal="justify" vertical="top" wrapText="1"/>
    </xf>
    <xf numFmtId="0" fontId="14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4"/>
  <sheetViews>
    <sheetView tabSelected="1" view="pageBreakPreview" zoomScale="75" zoomScaleNormal="100" zoomScaleSheetLayoutView="75" workbookViewId="0">
      <selection activeCell="J11" sqref="J11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>
      <c r="A1" s="2"/>
      <c r="D1" s="90" t="s">
        <v>82</v>
      </c>
      <c r="E1" s="90"/>
      <c r="F1" s="90"/>
    </row>
    <row r="2" spans="1:6">
      <c r="A2" s="3"/>
      <c r="D2" s="89" t="s">
        <v>87</v>
      </c>
      <c r="E2" s="89"/>
      <c r="F2" s="89"/>
    </row>
    <row r="3" spans="1:6">
      <c r="A3" s="3"/>
      <c r="D3" s="79" t="s">
        <v>86</v>
      </c>
      <c r="E3" s="78" t="s">
        <v>83</v>
      </c>
    </row>
    <row r="4" spans="1:6">
      <c r="A4" s="3"/>
      <c r="D4" s="78"/>
      <c r="E4" s="78"/>
    </row>
    <row r="5" spans="1:6" ht="20.25">
      <c r="A5" s="84" t="s">
        <v>80</v>
      </c>
      <c r="B5" s="84"/>
      <c r="C5" s="84"/>
      <c r="D5" s="84"/>
      <c r="E5" s="84"/>
      <c r="F5" s="84"/>
    </row>
    <row r="6" spans="1:6" ht="18.75">
      <c r="A6" s="8"/>
      <c r="B6" s="7"/>
      <c r="C6" s="7"/>
      <c r="D6" s="7"/>
      <c r="E6" s="7"/>
      <c r="F6" s="8" t="s">
        <v>22</v>
      </c>
    </row>
    <row r="7" spans="1:6" ht="18.75">
      <c r="A7" s="80" t="s">
        <v>3</v>
      </c>
      <c r="B7" s="80" t="s">
        <v>4</v>
      </c>
      <c r="C7" s="80" t="s">
        <v>1</v>
      </c>
      <c r="D7" s="80" t="s">
        <v>2</v>
      </c>
      <c r="E7" s="80"/>
      <c r="F7" s="80" t="s">
        <v>0</v>
      </c>
    </row>
    <row r="8" spans="1:6" ht="56.25">
      <c r="A8" s="87"/>
      <c r="B8" s="80"/>
      <c r="C8" s="80"/>
      <c r="D8" s="21" t="s">
        <v>0</v>
      </c>
      <c r="E8" s="21" t="s">
        <v>5</v>
      </c>
      <c r="F8" s="80"/>
    </row>
    <row r="9" spans="1:6">
      <c r="A9" s="80">
        <v>1</v>
      </c>
      <c r="B9" s="80">
        <v>2</v>
      </c>
      <c r="C9" s="80">
        <v>3</v>
      </c>
      <c r="D9" s="80">
        <v>4</v>
      </c>
      <c r="E9" s="80">
        <v>5</v>
      </c>
      <c r="F9" s="80" t="s">
        <v>6</v>
      </c>
    </row>
    <row r="10" spans="1:6" ht="7.5" customHeight="1">
      <c r="A10" s="80"/>
      <c r="B10" s="80"/>
      <c r="C10" s="80"/>
      <c r="D10" s="80"/>
      <c r="E10" s="80"/>
      <c r="F10" s="80"/>
    </row>
    <row r="11" spans="1:6" ht="22.5" customHeight="1">
      <c r="A11" s="54">
        <v>10000000</v>
      </c>
      <c r="B11" s="11" t="s">
        <v>7</v>
      </c>
      <c r="C11" s="28">
        <f>C12+C20+C22+C26</f>
        <v>-97.5</v>
      </c>
      <c r="D11" s="28">
        <f>D18+D22+D26</f>
        <v>0</v>
      </c>
      <c r="E11" s="28">
        <f>E22</f>
        <v>0</v>
      </c>
      <c r="F11" s="28">
        <f>C11+D11</f>
        <v>-97.5</v>
      </c>
    </row>
    <row r="12" spans="1:6" ht="12.75" customHeight="1">
      <c r="A12" s="85">
        <v>11000000</v>
      </c>
      <c r="B12" s="88" t="s">
        <v>8</v>
      </c>
      <c r="C12" s="81">
        <f>C14+C15</f>
        <v>3.5</v>
      </c>
      <c r="D12" s="81" t="s">
        <v>52</v>
      </c>
      <c r="E12" s="81" t="s">
        <v>52</v>
      </c>
      <c r="F12" s="82">
        <f>C12</f>
        <v>3.5</v>
      </c>
    </row>
    <row r="13" spans="1:6" ht="36.75" customHeight="1">
      <c r="A13" s="86"/>
      <c r="B13" s="88"/>
      <c r="C13" s="81"/>
      <c r="D13" s="81"/>
      <c r="E13" s="81"/>
      <c r="F13" s="83"/>
    </row>
    <row r="14" spans="1:6" s="55" customFormat="1" ht="21" hidden="1" customHeight="1">
      <c r="A14" s="26">
        <v>11010000</v>
      </c>
      <c r="B14" s="26" t="s">
        <v>43</v>
      </c>
      <c r="C14" s="38"/>
      <c r="D14" s="39" t="s">
        <v>52</v>
      </c>
      <c r="E14" s="39" t="s">
        <v>52</v>
      </c>
      <c r="F14" s="39">
        <f>C14</f>
        <v>0</v>
      </c>
    </row>
    <row r="15" spans="1:6" ht="25.5" customHeight="1">
      <c r="A15" s="10">
        <v>11020000</v>
      </c>
      <c r="B15" s="10" t="s">
        <v>9</v>
      </c>
      <c r="C15" s="31">
        <f>C16+C17</f>
        <v>3.5</v>
      </c>
      <c r="D15" s="28" t="s">
        <v>52</v>
      </c>
      <c r="E15" s="28" t="s">
        <v>52</v>
      </c>
      <c r="F15" s="41">
        <f>C15</f>
        <v>3.5</v>
      </c>
    </row>
    <row r="16" spans="1:6" ht="36.75" customHeight="1">
      <c r="A16" s="9">
        <v>11020200</v>
      </c>
      <c r="B16" s="9" t="s">
        <v>34</v>
      </c>
      <c r="C16" s="29">
        <v>2.7</v>
      </c>
      <c r="D16" s="30" t="s">
        <v>52</v>
      </c>
      <c r="E16" s="30" t="s">
        <v>52</v>
      </c>
      <c r="F16" s="39">
        <f>C16</f>
        <v>2.7</v>
      </c>
    </row>
    <row r="17" spans="1:6" ht="36.75" customHeight="1">
      <c r="A17" s="9">
        <v>11023200</v>
      </c>
      <c r="B17" s="9" t="s">
        <v>73</v>
      </c>
      <c r="C17" s="29">
        <v>0.8</v>
      </c>
      <c r="D17" s="30" t="s">
        <v>52</v>
      </c>
      <c r="E17" s="30" t="s">
        <v>52</v>
      </c>
      <c r="F17" s="39">
        <f>C17</f>
        <v>0.8</v>
      </c>
    </row>
    <row r="18" spans="1:6" ht="24.75" customHeight="1">
      <c r="A18" s="10">
        <v>12000000</v>
      </c>
      <c r="B18" s="10" t="s">
        <v>10</v>
      </c>
      <c r="C18" s="31" t="s">
        <v>52</v>
      </c>
      <c r="D18" s="28">
        <f>D19</f>
        <v>0.5</v>
      </c>
      <c r="E18" s="28" t="s">
        <v>52</v>
      </c>
      <c r="F18" s="28">
        <f>D18</f>
        <v>0.5</v>
      </c>
    </row>
    <row r="19" spans="1:6" ht="20.25">
      <c r="A19" s="9">
        <v>12030000</v>
      </c>
      <c r="B19" s="9" t="s">
        <v>35</v>
      </c>
      <c r="C19" s="32" t="s">
        <v>52</v>
      </c>
      <c r="D19" s="30">
        <v>0.5</v>
      </c>
      <c r="E19" s="30" t="s">
        <v>52</v>
      </c>
      <c r="F19" s="39">
        <f>D19</f>
        <v>0.5</v>
      </c>
    </row>
    <row r="20" spans="1:6" ht="26.25" customHeight="1">
      <c r="A20" s="10">
        <v>13000000</v>
      </c>
      <c r="B20" s="10" t="s">
        <v>63</v>
      </c>
      <c r="C20" s="31">
        <f>C21</f>
        <v>-132.5</v>
      </c>
      <c r="D20" s="28" t="s">
        <v>52</v>
      </c>
      <c r="E20" s="28" t="s">
        <v>52</v>
      </c>
      <c r="F20" s="28">
        <f>C20</f>
        <v>-132.5</v>
      </c>
    </row>
    <row r="21" spans="1:6" ht="21" customHeight="1">
      <c r="A21" s="9">
        <v>13050000</v>
      </c>
      <c r="B21" s="9" t="s">
        <v>11</v>
      </c>
      <c r="C21" s="29">
        <v>-132.5</v>
      </c>
      <c r="D21" s="30" t="s">
        <v>52</v>
      </c>
      <c r="E21" s="30" t="s">
        <v>52</v>
      </c>
      <c r="F21" s="30">
        <f>C21</f>
        <v>-132.5</v>
      </c>
    </row>
    <row r="22" spans="1:6" ht="24" customHeight="1">
      <c r="A22" s="16">
        <v>18000000</v>
      </c>
      <c r="B22" s="10" t="s">
        <v>36</v>
      </c>
      <c r="C22" s="31">
        <f>C24</f>
        <v>31.5</v>
      </c>
      <c r="D22" s="31">
        <f>D23+D25+D24</f>
        <v>-0.5</v>
      </c>
      <c r="E22" s="31">
        <f>E23+E25</f>
        <v>0</v>
      </c>
      <c r="F22" s="28">
        <f>C22+D22</f>
        <v>31</v>
      </c>
    </row>
    <row r="23" spans="1:6" ht="1.5" hidden="1" customHeight="1">
      <c r="A23" s="26">
        <v>18010000</v>
      </c>
      <c r="B23" s="26" t="s">
        <v>46</v>
      </c>
      <c r="C23" s="38" t="s">
        <v>52</v>
      </c>
      <c r="D23" s="38"/>
      <c r="E23" s="39">
        <f>D23</f>
        <v>0</v>
      </c>
      <c r="F23" s="39">
        <f>D23</f>
        <v>0</v>
      </c>
    </row>
    <row r="24" spans="1:6" ht="23.25" customHeight="1">
      <c r="A24" s="26">
        <v>18040000</v>
      </c>
      <c r="B24" s="27" t="s">
        <v>44</v>
      </c>
      <c r="C24" s="29">
        <v>31.5</v>
      </c>
      <c r="D24" s="30">
        <v>-0.5</v>
      </c>
      <c r="E24" s="39" t="s">
        <v>52</v>
      </c>
      <c r="F24" s="30">
        <f>C24+D24</f>
        <v>31</v>
      </c>
    </row>
    <row r="25" spans="1:6" ht="22.5" hidden="1" customHeight="1">
      <c r="A25" s="9">
        <v>18050000</v>
      </c>
      <c r="B25" s="9" t="s">
        <v>45</v>
      </c>
      <c r="C25" s="29" t="s">
        <v>52</v>
      </c>
      <c r="D25" s="30"/>
      <c r="E25" s="30">
        <f>D25</f>
        <v>0</v>
      </c>
      <c r="F25" s="30">
        <f>D25</f>
        <v>0</v>
      </c>
    </row>
    <row r="26" spans="1:6" ht="23.25" hidden="1" customHeight="1">
      <c r="A26" s="16">
        <v>19000000</v>
      </c>
      <c r="B26" s="16" t="s">
        <v>47</v>
      </c>
      <c r="C26" s="40">
        <f>C28</f>
        <v>0</v>
      </c>
      <c r="D26" s="41">
        <f>D27</f>
        <v>0</v>
      </c>
      <c r="E26" s="41" t="s">
        <v>52</v>
      </c>
      <c r="F26" s="41">
        <f>C26+D26</f>
        <v>0</v>
      </c>
    </row>
    <row r="27" spans="1:6" ht="21" hidden="1" customHeight="1">
      <c r="A27" s="9">
        <v>19010000</v>
      </c>
      <c r="B27" s="9" t="s">
        <v>48</v>
      </c>
      <c r="C27" s="29" t="s">
        <v>52</v>
      </c>
      <c r="D27" s="30"/>
      <c r="E27" s="30" t="s">
        <v>52</v>
      </c>
      <c r="F27" s="30">
        <f>D27</f>
        <v>0</v>
      </c>
    </row>
    <row r="28" spans="1:6" ht="22.5" hidden="1" customHeight="1">
      <c r="A28" s="9">
        <v>19040000</v>
      </c>
      <c r="B28" s="9" t="s">
        <v>49</v>
      </c>
      <c r="C28" s="29">
        <v>0</v>
      </c>
      <c r="D28" s="30" t="s">
        <v>52</v>
      </c>
      <c r="E28" s="30" t="s">
        <v>52</v>
      </c>
      <c r="F28" s="30">
        <f>C28</f>
        <v>0</v>
      </c>
    </row>
    <row r="29" spans="1:6" ht="24" customHeight="1">
      <c r="A29" s="54">
        <v>20000000</v>
      </c>
      <c r="B29" s="11" t="s">
        <v>12</v>
      </c>
      <c r="C29" s="31">
        <f>C30+C36+C41</f>
        <v>93.5</v>
      </c>
      <c r="D29" s="28">
        <f>D30+D41+D45</f>
        <v>-266.714</v>
      </c>
      <c r="E29" s="28">
        <f>E41</f>
        <v>140</v>
      </c>
      <c r="F29" s="28">
        <f>C29+D29</f>
        <v>-173.214</v>
      </c>
    </row>
    <row r="30" spans="1:6" ht="22.5" customHeight="1">
      <c r="A30" s="10">
        <v>21000000</v>
      </c>
      <c r="B30" s="14" t="s">
        <v>13</v>
      </c>
      <c r="C30" s="31">
        <f>C31+C32+C33+C34</f>
        <v>14</v>
      </c>
      <c r="D30" s="28">
        <f>D35</f>
        <v>0</v>
      </c>
      <c r="E30" s="28" t="s">
        <v>52</v>
      </c>
      <c r="F30" s="28">
        <f>C30+D30</f>
        <v>14</v>
      </c>
    </row>
    <row r="31" spans="1:6" s="15" customFormat="1" ht="54.75" customHeight="1">
      <c r="A31" s="9">
        <v>21010300</v>
      </c>
      <c r="B31" s="13" t="s">
        <v>23</v>
      </c>
      <c r="C31" s="29">
        <v>-5</v>
      </c>
      <c r="D31" s="30" t="s">
        <v>52</v>
      </c>
      <c r="E31" s="30" t="s">
        <v>52</v>
      </c>
      <c r="F31" s="30">
        <f>C31</f>
        <v>-5</v>
      </c>
    </row>
    <row r="32" spans="1:6" ht="39" hidden="1" customHeight="1">
      <c r="A32" s="9">
        <v>21050000</v>
      </c>
      <c r="B32" s="9" t="s">
        <v>24</v>
      </c>
      <c r="C32" s="29">
        <v>0</v>
      </c>
      <c r="D32" s="30" t="s">
        <v>52</v>
      </c>
      <c r="E32" s="30" t="s">
        <v>52</v>
      </c>
      <c r="F32" s="30">
        <f>C32</f>
        <v>0</v>
      </c>
    </row>
    <row r="33" spans="1:6" ht="39" hidden="1" customHeight="1">
      <c r="A33" s="9">
        <v>21080900</v>
      </c>
      <c r="B33" s="9" t="s">
        <v>28</v>
      </c>
      <c r="C33" s="29">
        <v>0</v>
      </c>
      <c r="D33" s="30" t="s">
        <v>52</v>
      </c>
      <c r="E33" s="30" t="s">
        <v>52</v>
      </c>
      <c r="F33" s="30">
        <f>C33</f>
        <v>0</v>
      </c>
    </row>
    <row r="34" spans="1:6" ht="32.25" customHeight="1">
      <c r="A34" s="9">
        <v>21081100</v>
      </c>
      <c r="B34" s="9" t="s">
        <v>29</v>
      </c>
      <c r="C34" s="29">
        <v>19</v>
      </c>
      <c r="D34" s="30" t="s">
        <v>52</v>
      </c>
      <c r="E34" s="30" t="s">
        <v>52</v>
      </c>
      <c r="F34" s="30">
        <f>C34</f>
        <v>19</v>
      </c>
    </row>
    <row r="35" spans="1:6" ht="39" hidden="1" customHeight="1">
      <c r="A35" s="9">
        <v>21110000</v>
      </c>
      <c r="B35" s="9" t="s">
        <v>25</v>
      </c>
      <c r="C35" s="29" t="s">
        <v>52</v>
      </c>
      <c r="D35" s="30">
        <v>0</v>
      </c>
      <c r="E35" s="30" t="s">
        <v>52</v>
      </c>
      <c r="F35" s="30">
        <f>D35</f>
        <v>0</v>
      </c>
    </row>
    <row r="36" spans="1:6" ht="39" customHeight="1">
      <c r="A36" s="10">
        <v>22000000</v>
      </c>
      <c r="B36" s="10" t="s">
        <v>64</v>
      </c>
      <c r="C36" s="31">
        <f>C37+C38+C39+C40</f>
        <v>51.5</v>
      </c>
      <c r="D36" s="28" t="s">
        <v>52</v>
      </c>
      <c r="E36" s="28" t="s">
        <v>52</v>
      </c>
      <c r="F36" s="28">
        <f>C36</f>
        <v>51.5</v>
      </c>
    </row>
    <row r="37" spans="1:6" s="55" customFormat="1" ht="38.25" hidden="1" customHeight="1">
      <c r="A37" s="9">
        <v>22010000</v>
      </c>
      <c r="B37" s="9" t="s">
        <v>50</v>
      </c>
      <c r="C37" s="29">
        <v>0</v>
      </c>
      <c r="D37" s="30" t="s">
        <v>52</v>
      </c>
      <c r="E37" s="30" t="s">
        <v>52</v>
      </c>
      <c r="F37" s="30">
        <f>C37</f>
        <v>0</v>
      </c>
    </row>
    <row r="38" spans="1:6" ht="38.25" hidden="1" customHeight="1">
      <c r="A38" s="26">
        <v>22010300</v>
      </c>
      <c r="B38" s="26" t="s">
        <v>62</v>
      </c>
      <c r="C38" s="38">
        <v>0</v>
      </c>
      <c r="D38" s="39" t="s">
        <v>52</v>
      </c>
      <c r="E38" s="39" t="s">
        <v>52</v>
      </c>
      <c r="F38" s="39">
        <f>C38</f>
        <v>0</v>
      </c>
    </row>
    <row r="39" spans="1:6" s="55" customFormat="1" ht="37.5" customHeight="1">
      <c r="A39" s="26">
        <v>22080000</v>
      </c>
      <c r="B39" s="56" t="s">
        <v>51</v>
      </c>
      <c r="C39" s="38">
        <v>51.5</v>
      </c>
      <c r="D39" s="39" t="s">
        <v>52</v>
      </c>
      <c r="E39" s="39" t="s">
        <v>52</v>
      </c>
      <c r="F39" s="39">
        <f>C39</f>
        <v>51.5</v>
      </c>
    </row>
    <row r="40" spans="1:6" s="55" customFormat="1" ht="26.25" hidden="1" customHeight="1">
      <c r="A40" s="26">
        <v>22090000</v>
      </c>
      <c r="B40" s="26" t="s">
        <v>14</v>
      </c>
      <c r="C40" s="38">
        <v>0</v>
      </c>
      <c r="D40" s="39" t="s">
        <v>52</v>
      </c>
      <c r="E40" s="39" t="s">
        <v>52</v>
      </c>
      <c r="F40" s="39">
        <f>C40</f>
        <v>0</v>
      </c>
    </row>
    <row r="41" spans="1:6" ht="26.25" customHeight="1">
      <c r="A41" s="10">
        <v>24000000</v>
      </c>
      <c r="B41" s="12" t="s">
        <v>15</v>
      </c>
      <c r="C41" s="31">
        <f>C42</f>
        <v>28</v>
      </c>
      <c r="D41" s="28">
        <f>D43+D44</f>
        <v>140</v>
      </c>
      <c r="E41" s="41">
        <f>E44</f>
        <v>140</v>
      </c>
      <c r="F41" s="28">
        <f>C41+D41</f>
        <v>168</v>
      </c>
    </row>
    <row r="42" spans="1:6" ht="25.5" customHeight="1">
      <c r="A42" s="9">
        <v>24060300</v>
      </c>
      <c r="B42" s="9" t="s">
        <v>16</v>
      </c>
      <c r="C42" s="29">
        <v>28</v>
      </c>
      <c r="D42" s="30" t="s">
        <v>52</v>
      </c>
      <c r="E42" s="30" t="s">
        <v>52</v>
      </c>
      <c r="F42" s="30">
        <f>C42</f>
        <v>28</v>
      </c>
    </row>
    <row r="43" spans="1:6" ht="60" hidden="1" customHeight="1">
      <c r="A43" s="9">
        <v>24062100</v>
      </c>
      <c r="B43" s="13" t="s">
        <v>30</v>
      </c>
      <c r="C43" s="30" t="s">
        <v>52</v>
      </c>
      <c r="D43" s="30"/>
      <c r="E43" s="30" t="s">
        <v>52</v>
      </c>
      <c r="F43" s="30">
        <f>D43</f>
        <v>0</v>
      </c>
    </row>
    <row r="44" spans="1:6" ht="26.25" customHeight="1">
      <c r="A44" s="26">
        <v>24170000</v>
      </c>
      <c r="B44" s="26" t="s">
        <v>53</v>
      </c>
      <c r="C44" s="64" t="s">
        <v>52</v>
      </c>
      <c r="D44" s="65">
        <v>140</v>
      </c>
      <c r="E44" s="66">
        <f>D44</f>
        <v>140</v>
      </c>
      <c r="F44" s="39">
        <f>D44</f>
        <v>140</v>
      </c>
    </row>
    <row r="45" spans="1:6" s="17" customFormat="1" ht="22.5" customHeight="1">
      <c r="A45" s="10">
        <v>25000000</v>
      </c>
      <c r="B45" s="10" t="s">
        <v>17</v>
      </c>
      <c r="C45" s="28" t="s">
        <v>52</v>
      </c>
      <c r="D45" s="74">
        <v>-406.714</v>
      </c>
      <c r="E45" s="28" t="s">
        <v>52</v>
      </c>
      <c r="F45" s="74">
        <f>D45</f>
        <v>-406.714</v>
      </c>
    </row>
    <row r="46" spans="1:6" s="17" customFormat="1" ht="22.5" customHeight="1">
      <c r="A46" s="54">
        <v>30000000</v>
      </c>
      <c r="B46" s="10" t="s">
        <v>18</v>
      </c>
      <c r="C46" s="28">
        <f>C47</f>
        <v>4</v>
      </c>
      <c r="D46" s="28">
        <f>D47+D50</f>
        <v>-140</v>
      </c>
      <c r="E46" s="28">
        <f>E47+E50</f>
        <v>-140</v>
      </c>
      <c r="F46" s="28">
        <f>C46+D46</f>
        <v>-136</v>
      </c>
    </row>
    <row r="47" spans="1:6" s="17" customFormat="1" ht="36.75" customHeight="1">
      <c r="A47" s="10">
        <v>31000000</v>
      </c>
      <c r="B47" s="10" t="s">
        <v>65</v>
      </c>
      <c r="C47" s="28">
        <f>C48+C49</f>
        <v>4</v>
      </c>
      <c r="D47" s="28">
        <f>D49</f>
        <v>0</v>
      </c>
      <c r="E47" s="28">
        <f>E49</f>
        <v>0</v>
      </c>
      <c r="F47" s="28">
        <f>C47+D47</f>
        <v>4</v>
      </c>
    </row>
    <row r="48" spans="1:6" ht="84" customHeight="1">
      <c r="A48" s="9">
        <v>31010200</v>
      </c>
      <c r="B48" s="24" t="s">
        <v>31</v>
      </c>
      <c r="C48" s="30">
        <v>4</v>
      </c>
      <c r="D48" s="30" t="s">
        <v>52</v>
      </c>
      <c r="E48" s="30" t="s">
        <v>52</v>
      </c>
      <c r="F48" s="30">
        <f>C48</f>
        <v>4</v>
      </c>
    </row>
    <row r="49" spans="1:6" ht="36.75" hidden="1" customHeight="1">
      <c r="A49" s="9">
        <v>31030000</v>
      </c>
      <c r="B49" s="9" t="s">
        <v>19</v>
      </c>
      <c r="C49" s="30">
        <v>0</v>
      </c>
      <c r="D49" s="30"/>
      <c r="E49" s="30">
        <f>D49</f>
        <v>0</v>
      </c>
      <c r="F49" s="30">
        <f>D49</f>
        <v>0</v>
      </c>
    </row>
    <row r="50" spans="1:6" s="17" customFormat="1" ht="39" customHeight="1">
      <c r="A50" s="10">
        <v>33000000</v>
      </c>
      <c r="B50" s="10" t="s">
        <v>66</v>
      </c>
      <c r="C50" s="28" t="s">
        <v>52</v>
      </c>
      <c r="D50" s="28">
        <f>D51</f>
        <v>-140</v>
      </c>
      <c r="E50" s="28">
        <f>E51</f>
        <v>-140</v>
      </c>
      <c r="F50" s="28">
        <f>D50</f>
        <v>-140</v>
      </c>
    </row>
    <row r="51" spans="1:6" ht="20.25" customHeight="1">
      <c r="A51" s="9">
        <v>33010000</v>
      </c>
      <c r="B51" s="9" t="s">
        <v>20</v>
      </c>
      <c r="C51" s="33" t="s">
        <v>52</v>
      </c>
      <c r="D51" s="30">
        <v>-140</v>
      </c>
      <c r="E51" s="30">
        <f>D51</f>
        <v>-140</v>
      </c>
      <c r="F51" s="30">
        <f>D51</f>
        <v>-140</v>
      </c>
    </row>
    <row r="52" spans="1:6" ht="24.75" hidden="1" customHeight="1">
      <c r="A52" s="9">
        <v>33020000</v>
      </c>
      <c r="B52" s="9" t="s">
        <v>26</v>
      </c>
      <c r="C52" s="34"/>
      <c r="D52" s="34"/>
      <c r="E52" s="34"/>
      <c r="F52" s="34"/>
    </row>
    <row r="53" spans="1:6" ht="21" customHeight="1">
      <c r="A53" s="54">
        <v>40000000</v>
      </c>
      <c r="B53" s="11" t="s">
        <v>68</v>
      </c>
      <c r="C53" s="50">
        <f>C54</f>
        <v>-2764.0299999999997</v>
      </c>
      <c r="D53" s="51">
        <f>D54</f>
        <v>0</v>
      </c>
      <c r="E53" s="51">
        <f>E54</f>
        <v>0</v>
      </c>
      <c r="F53" s="50">
        <f>C53+D53</f>
        <v>-2764.0299999999997</v>
      </c>
    </row>
    <row r="54" spans="1:6" ht="24.75" hidden="1" customHeight="1">
      <c r="A54" s="10">
        <v>41000000</v>
      </c>
      <c r="B54" s="10" t="s">
        <v>37</v>
      </c>
      <c r="C54" s="50">
        <f>C57+C55</f>
        <v>-2764.0299999999997</v>
      </c>
      <c r="D54" s="50">
        <f>D57</f>
        <v>0</v>
      </c>
      <c r="E54" s="51">
        <f>E57</f>
        <v>0</v>
      </c>
      <c r="F54" s="50">
        <f>C54+D54</f>
        <v>-2764.0299999999997</v>
      </c>
    </row>
    <row r="55" spans="1:6" ht="24.75" hidden="1" customHeight="1">
      <c r="A55" s="71">
        <v>41020000</v>
      </c>
      <c r="B55" s="71" t="s">
        <v>69</v>
      </c>
      <c r="C55" s="51">
        <f>C56</f>
        <v>0</v>
      </c>
      <c r="D55" s="51" t="s">
        <v>52</v>
      </c>
      <c r="E55" s="51" t="s">
        <v>52</v>
      </c>
      <c r="F55" s="50">
        <f>C55</f>
        <v>0</v>
      </c>
    </row>
    <row r="56" spans="1:6" ht="24.75" hidden="1" customHeight="1">
      <c r="A56" s="71">
        <v>41021200</v>
      </c>
      <c r="B56" s="72" t="s">
        <v>71</v>
      </c>
      <c r="C56" s="73"/>
      <c r="D56" s="73" t="s">
        <v>52</v>
      </c>
      <c r="E56" s="73" t="s">
        <v>52</v>
      </c>
      <c r="F56" s="53">
        <f>C56</f>
        <v>0</v>
      </c>
    </row>
    <row r="57" spans="1:6" ht="24.75" customHeight="1">
      <c r="A57" s="45">
        <v>41030000</v>
      </c>
      <c r="B57" s="45" t="s">
        <v>38</v>
      </c>
      <c r="C57" s="51">
        <f>C59+C60+C61+C65+C62+C68+C69</f>
        <v>-2764.0299999999997</v>
      </c>
      <c r="D57" s="51">
        <f>D58+D64</f>
        <v>0</v>
      </c>
      <c r="E57" s="51">
        <f>E58</f>
        <v>0</v>
      </c>
      <c r="F57" s="50">
        <f>C57+D57</f>
        <v>-2764.0299999999997</v>
      </c>
    </row>
    <row r="58" spans="1:6" ht="24.75" hidden="1" customHeight="1">
      <c r="A58" s="20">
        <v>41030400</v>
      </c>
      <c r="B58" s="20" t="s">
        <v>55</v>
      </c>
      <c r="C58" s="52" t="s">
        <v>52</v>
      </c>
      <c r="D58" s="52"/>
      <c r="E58" s="52">
        <f>D58</f>
        <v>0</v>
      </c>
      <c r="F58" s="53">
        <f>D58</f>
        <v>0</v>
      </c>
    </row>
    <row r="59" spans="1:6" ht="60.75" customHeight="1">
      <c r="A59" s="20">
        <v>41030600</v>
      </c>
      <c r="B59" s="20" t="s">
        <v>39</v>
      </c>
      <c r="C59" s="52">
        <v>147.30000000000001</v>
      </c>
      <c r="D59" s="52" t="s">
        <v>52</v>
      </c>
      <c r="E59" s="52" t="s">
        <v>52</v>
      </c>
      <c r="F59" s="53">
        <f>C59</f>
        <v>147.30000000000001</v>
      </c>
    </row>
    <row r="60" spans="1:6" ht="81.75" customHeight="1">
      <c r="A60" s="36">
        <v>41030800</v>
      </c>
      <c r="B60" s="35" t="s">
        <v>40</v>
      </c>
      <c r="C60" s="52">
        <v>-2908.35</v>
      </c>
      <c r="D60" s="52" t="s">
        <v>52</v>
      </c>
      <c r="E60" s="52" t="s">
        <v>52</v>
      </c>
      <c r="F60" s="53">
        <f>C60</f>
        <v>-2908.35</v>
      </c>
    </row>
    <row r="61" spans="1:6" ht="150">
      <c r="A61" s="36">
        <v>41030900</v>
      </c>
      <c r="B61" s="42" t="s">
        <v>54</v>
      </c>
      <c r="C61" s="52">
        <v>-2.48</v>
      </c>
      <c r="D61" s="52" t="s">
        <v>52</v>
      </c>
      <c r="E61" s="52" t="s">
        <v>52</v>
      </c>
      <c r="F61" s="53">
        <f>C61</f>
        <v>-2.48</v>
      </c>
    </row>
    <row r="62" spans="1:6" ht="62.25" customHeight="1">
      <c r="A62" s="36">
        <v>41031000</v>
      </c>
      <c r="B62" s="9" t="s">
        <v>41</v>
      </c>
      <c r="C62" s="52">
        <v>-0.5</v>
      </c>
      <c r="D62" s="52" t="s">
        <v>52</v>
      </c>
      <c r="E62" s="52" t="s">
        <v>52</v>
      </c>
      <c r="F62" s="53">
        <f>C62</f>
        <v>-0.5</v>
      </c>
    </row>
    <row r="63" spans="1:6" ht="24.75" hidden="1" customHeight="1">
      <c r="A63" s="36">
        <v>41034300</v>
      </c>
      <c r="B63" s="43" t="s">
        <v>56</v>
      </c>
      <c r="C63" s="52"/>
      <c r="D63" s="52"/>
      <c r="E63" s="52"/>
      <c r="F63" s="53">
        <f>C63</f>
        <v>0</v>
      </c>
    </row>
    <row r="64" spans="1:6" ht="24.75" hidden="1" customHeight="1">
      <c r="A64" s="36">
        <v>41034400</v>
      </c>
      <c r="B64" s="43" t="s">
        <v>57</v>
      </c>
      <c r="C64" s="52" t="s">
        <v>52</v>
      </c>
      <c r="D64" s="52"/>
      <c r="E64" s="52" t="s">
        <v>52</v>
      </c>
      <c r="F64" s="53">
        <f>D64</f>
        <v>0</v>
      </c>
    </row>
    <row r="65" spans="1:6" ht="24.75" hidden="1" customHeight="1">
      <c r="A65" s="36">
        <v>41034500</v>
      </c>
      <c r="B65" s="44" t="s">
        <v>61</v>
      </c>
      <c r="C65" s="52"/>
      <c r="D65" s="52" t="s">
        <v>52</v>
      </c>
      <c r="E65" s="52" t="s">
        <v>52</v>
      </c>
      <c r="F65" s="53">
        <f>C65</f>
        <v>0</v>
      </c>
    </row>
    <row r="66" spans="1:6" ht="24.75" hidden="1" customHeight="1">
      <c r="A66" s="36"/>
      <c r="B66" s="44" t="s">
        <v>75</v>
      </c>
      <c r="C66" s="52"/>
      <c r="D66" s="52"/>
      <c r="E66" s="52"/>
      <c r="F66" s="53"/>
    </row>
    <row r="67" spans="1:6" ht="24.75" hidden="1" customHeight="1">
      <c r="A67" s="36"/>
      <c r="B67" s="44" t="s">
        <v>76</v>
      </c>
      <c r="C67" s="52"/>
      <c r="D67" s="52"/>
      <c r="E67" s="52"/>
      <c r="F67" s="53"/>
    </row>
    <row r="68" spans="1:6" ht="24.75" hidden="1" customHeight="1">
      <c r="A68" s="36">
        <v>41034800</v>
      </c>
      <c r="B68" s="44" t="s">
        <v>77</v>
      </c>
      <c r="C68" s="52"/>
      <c r="D68" s="52" t="s">
        <v>52</v>
      </c>
      <c r="E68" s="52" t="s">
        <v>52</v>
      </c>
      <c r="F68" s="53">
        <v>0</v>
      </c>
    </row>
    <row r="69" spans="1:6" ht="24.75" hidden="1" customHeight="1">
      <c r="A69" s="36">
        <v>41035800</v>
      </c>
      <c r="B69" s="76" t="s">
        <v>78</v>
      </c>
      <c r="C69" s="52"/>
      <c r="D69" s="52" t="s">
        <v>52</v>
      </c>
      <c r="E69" s="52" t="s">
        <v>52</v>
      </c>
      <c r="F69" s="53">
        <f>C69</f>
        <v>0</v>
      </c>
    </row>
    <row r="70" spans="1:6" s="17" customFormat="1" ht="24.75" hidden="1" customHeight="1">
      <c r="A70" s="59">
        <v>50000000</v>
      </c>
      <c r="B70" s="57" t="s">
        <v>67</v>
      </c>
      <c r="C70" s="58" t="s">
        <v>52</v>
      </c>
      <c r="D70" s="67">
        <f>D71</f>
        <v>0</v>
      </c>
      <c r="E70" s="58" t="s">
        <v>52</v>
      </c>
      <c r="F70" s="37">
        <f>D70</f>
        <v>0</v>
      </c>
    </row>
    <row r="71" spans="1:6" ht="24.75" hidden="1" customHeight="1">
      <c r="A71" s="26">
        <v>50110000</v>
      </c>
      <c r="B71" s="26" t="s">
        <v>21</v>
      </c>
      <c r="C71" s="68" t="s">
        <v>52</v>
      </c>
      <c r="D71" s="65"/>
      <c r="E71" s="69" t="s">
        <v>52</v>
      </c>
      <c r="F71" s="39">
        <f>D71</f>
        <v>0</v>
      </c>
    </row>
    <row r="72" spans="1:6" s="63" customFormat="1" ht="24.75" customHeight="1">
      <c r="A72" s="60"/>
      <c r="B72" s="61" t="s">
        <v>42</v>
      </c>
      <c r="C72" s="62">
        <f>C11+C29+C46+C53</f>
        <v>-2764.0299999999997</v>
      </c>
      <c r="D72" s="62">
        <f>D11+D29+D46+D53+D70</f>
        <v>-406.714</v>
      </c>
      <c r="E72" s="62">
        <f>E11+E29+E46+E53</f>
        <v>0</v>
      </c>
      <c r="F72" s="62">
        <f>C72+D72</f>
        <v>-3170.7439999999997</v>
      </c>
    </row>
    <row r="73" spans="1:6" ht="18.75" hidden="1">
      <c r="A73" s="9" t="s">
        <v>58</v>
      </c>
      <c r="B73" s="16" t="s">
        <v>59</v>
      </c>
      <c r="C73" s="37">
        <f>C14+C40</f>
        <v>0</v>
      </c>
      <c r="D73" s="19"/>
      <c r="E73" s="19"/>
      <c r="F73" s="50"/>
    </row>
    <row r="74" spans="1:6" s="25" customFormat="1" ht="21" hidden="1" customHeight="1">
      <c r="A74" s="9"/>
      <c r="B74" s="16" t="s">
        <v>60</v>
      </c>
      <c r="C74" s="37">
        <f>C75-C73</f>
        <v>0</v>
      </c>
      <c r="D74" s="19"/>
      <c r="E74" s="19"/>
      <c r="F74" s="50"/>
    </row>
    <row r="75" spans="1:6" s="25" customFormat="1" ht="18.75" hidden="1">
      <c r="A75" s="46"/>
      <c r="B75" s="47" t="s">
        <v>70</v>
      </c>
      <c r="C75" s="48">
        <f>C72-C53</f>
        <v>0</v>
      </c>
      <c r="D75" s="48">
        <f>D72-D53</f>
        <v>-406.714</v>
      </c>
      <c r="E75" s="48">
        <f>E72-E53</f>
        <v>0</v>
      </c>
      <c r="F75" s="48">
        <f>F72-F53</f>
        <v>-406.71399999999994</v>
      </c>
    </row>
    <row r="76" spans="1:6" s="25" customFormat="1" ht="0.75" customHeight="1">
      <c r="A76" s="46"/>
      <c r="B76" s="47"/>
      <c r="C76" s="48"/>
      <c r="D76" s="49"/>
      <c r="E76" s="49"/>
      <c r="F76" s="49"/>
    </row>
    <row r="77" spans="1:6" s="25" customFormat="1" ht="18.75" hidden="1">
      <c r="A77" s="46"/>
      <c r="B77" s="47"/>
      <c r="C77" s="48"/>
      <c r="D77" s="49"/>
      <c r="E77" s="49"/>
      <c r="F77" s="70">
        <f>F11+F29+F45+F46+F53+F70</f>
        <v>-3577.4579999999996</v>
      </c>
    </row>
    <row r="78" spans="1:6" s="25" customFormat="1" ht="21" customHeight="1">
      <c r="A78" s="46"/>
      <c r="B78" s="47"/>
      <c r="C78" s="48"/>
      <c r="D78" s="49"/>
      <c r="E78" s="49"/>
      <c r="F78" s="70"/>
    </row>
    <row r="79" spans="1:6" s="25" customFormat="1" ht="18.75">
      <c r="A79" s="46"/>
      <c r="B79" s="47"/>
      <c r="C79" s="48"/>
      <c r="D79" s="49"/>
      <c r="E79" s="49"/>
      <c r="F79" s="70"/>
    </row>
    <row r="80" spans="1:6" s="23" customFormat="1" ht="18.75">
      <c r="A80" s="23" t="s">
        <v>84</v>
      </c>
      <c r="D80" s="23" t="s">
        <v>85</v>
      </c>
    </row>
    <row r="81" spans="1:50" ht="15.75">
      <c r="A81" s="5"/>
      <c r="B81" s="6"/>
      <c r="C81" s="6"/>
      <c r="D81" s="6"/>
      <c r="E81" s="6"/>
      <c r="F81" s="6"/>
    </row>
    <row r="82" spans="1:50" s="7" customFormat="1" ht="18.75">
      <c r="A82" s="22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</row>
    <row r="83" spans="1:50" ht="15.75">
      <c r="A83" s="5"/>
      <c r="B83" s="6"/>
      <c r="C83" s="6"/>
      <c r="D83" s="6"/>
      <c r="E83" s="6"/>
      <c r="F83" s="6"/>
    </row>
    <row r="84" spans="1:50" ht="15.75">
      <c r="A84" s="5"/>
      <c r="B84" s="6"/>
      <c r="C84" s="6"/>
      <c r="D84" s="6"/>
      <c r="E84" s="6"/>
      <c r="F84" s="6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5.75">
      <c r="A89" s="5"/>
      <c r="B89" s="6"/>
      <c r="C89" s="6"/>
      <c r="D89" s="6"/>
      <c r="E89" s="6"/>
      <c r="F89" s="6"/>
    </row>
    <row r="90" spans="1:50" ht="13.5">
      <c r="A90" s="4"/>
    </row>
    <row r="94" spans="1:50">
      <c r="A94" s="1"/>
    </row>
  </sheetData>
  <customSheetViews>
    <customSheetView guid="{44195939-FF8E-42E2-8003-8D5D0D47E574}" scale="75" showPageBreaks="1" fitToPage="1" hiddenRows="1" view="pageBreakPreview" showRuler="0" topLeftCell="A34">
      <selection activeCell="E46" sqref="E46"/>
      <rowBreaks count="8" manualBreakCount="8">
        <brk id="32" max="5" man="1"/>
        <brk id="34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1"/>
      <headerFooter alignWithMargins="0"/>
    </customSheetView>
    <customSheetView guid="{CB8B9A01-6A6F-4CBA-9FB9-1B7501FD2FAE}" scale="75" showPageBreaks="1" fitToPage="1" view="pageBreakPreview" showRuler="0" topLeftCell="A7">
      <selection activeCell="H17" sqref="H17"/>
      <rowBreaks count="10" manualBreakCount="10">
        <brk id="32" max="5" man="1"/>
        <brk id="33" max="5" man="1"/>
        <brk id="35" max="5" man="1"/>
        <brk id="36" max="5" man="1"/>
        <brk id="37" max="5" man="1"/>
        <brk id="50" max="16383" man="1"/>
        <brk id="55" max="5" man="1"/>
        <brk id="56" max="5" man="1"/>
        <brk id="59" max="5" man="1"/>
        <brk id="61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2"/>
      <headerFooter alignWithMargins="0"/>
    </customSheetView>
    <customSheetView guid="{C4239800-57E3-11D9-B162-00018002F0A4}" scale="60" showPageBreaks="1" view="pageBreakPreview" showRuler="0">
      <pane xSplit="3" ySplit="11" topLeftCell="D12" activePane="bottomRight" state="frozen"/>
      <selection pane="bottomRight" activeCell="F7" sqref="F7"/>
      <rowBreaks count="2" manualBreakCount="2">
        <brk id="36" max="16383" man="1"/>
        <brk id="59" max="5" man="1"/>
      </rowBreaks>
      <colBreaks count="1" manualBreakCount="1">
        <brk id="6" max="1048575" man="1"/>
      </colBreaks>
      <pageMargins left="0.75" right="0.75" top="0.55000000000000004" bottom="1" header="0.5" footer="0.5"/>
      <pageSetup paperSize="9" scale="64" orientation="portrait" r:id="rId3"/>
      <headerFooter alignWithMargins="0"/>
    </customSheetView>
    <customSheetView guid="{39F5A461-57E4-11D9-9EE7-0002B31CD0A9}" scale="60" showPageBreaks="1" printArea="1" view="pageBreakPreview" showRuler="0">
      <selection activeCell="A78" sqref="A78"/>
      <colBreaks count="2" manualBreakCount="2">
        <brk id="5" max="72" man="1"/>
        <brk id="6" max="1048575" man="1"/>
      </colBreaks>
      <pageMargins left="0.75" right="0.75" top="1" bottom="1" header="0.5" footer="0.5"/>
      <pageSetup paperSize="9" scale="78" orientation="portrait" r:id="rId4"/>
      <headerFooter alignWithMargins="0"/>
    </customSheetView>
    <customSheetView guid="{3A0F5786-DD89-4CC0-B609-902CBD2A88D0}" scale="60" showPageBreaks="1" printArea="1" view="pageBreakPreview" showRuler="0" topLeftCell="A40">
      <selection activeCell="A5" sqref="A5:F5"/>
      <colBreaks count="1" manualBreakCount="1">
        <brk id="6" max="1048575" man="1"/>
      </colBreaks>
      <pageMargins left="0.75" right="0.75" top="1" bottom="1" header="0.5" footer="0.5"/>
      <pageSetup paperSize="9" scale="78" orientation="portrait" r:id="rId5"/>
      <headerFooter alignWithMargins="0"/>
    </customSheetView>
    <customSheetView guid="{C02E931C-E2B6-44D6-B9B6-45895A12EB36}" scale="75" showPageBreaks="1" fitToPage="1" hiddenRows="1" view="pageBreakPreview" showRuler="0">
      <selection activeCell="G7" sqref="G7"/>
      <rowBreaks count="3" manualBreakCount="3">
        <brk id="35" max="5" man="1"/>
        <brk id="50" max="16383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64" fitToHeight="3" orientation="portrait" r:id="rId6"/>
      <headerFooter alignWithMargins="0"/>
    </customSheetView>
    <customSheetView guid="{AFA85C7D-201A-44E2-9FEF-FB09D8FA14DB}" scale="75" showPageBreaks="1" fitToPage="1" view="pageBreakPreview" showRuler="0" topLeftCell="A40">
      <selection activeCell="D50" sqref="D50"/>
      <rowBreaks count="7" manualBreakCount="7">
        <brk id="32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3" fitToHeight="3" orientation="portrait" r:id="rId7"/>
      <headerFooter alignWithMargins="0"/>
    </customSheetView>
  </customSheetViews>
  <mergeCells count="20">
    <mergeCell ref="C7:C8"/>
    <mergeCell ref="D7:E7"/>
    <mergeCell ref="D2:F2"/>
    <mergeCell ref="D1:F1"/>
    <mergeCell ref="F9:F10"/>
    <mergeCell ref="E12:E13"/>
    <mergeCell ref="F12:F13"/>
    <mergeCell ref="A5:F5"/>
    <mergeCell ref="B9:B10"/>
    <mergeCell ref="F7:F8"/>
    <mergeCell ref="A9:A10"/>
    <mergeCell ref="A12:A13"/>
    <mergeCell ref="E9:E10"/>
    <mergeCell ref="A7:A8"/>
    <mergeCell ref="B12:B13"/>
    <mergeCell ref="C9:C10"/>
    <mergeCell ref="D9:D10"/>
    <mergeCell ref="C12:C13"/>
    <mergeCell ref="D12:D13"/>
    <mergeCell ref="B7:B8"/>
  </mergeCells>
  <phoneticPr fontId="0" type="noConversion"/>
  <hyperlinks>
    <hyperlink ref="A94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53" orientation="portrait" r:id="rId8"/>
  <headerFooter alignWithMargins="0"/>
  <rowBreaks count="1" manualBreakCount="1">
    <brk id="5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91"/>
  <sheetViews>
    <sheetView view="pageBreakPreview" zoomScale="75" zoomScaleNormal="100" zoomScaleSheetLayoutView="75" workbookViewId="0">
      <selection activeCell="D1" sqref="D1:F3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>
      <c r="A1" s="2"/>
      <c r="D1" s="91" t="s">
        <v>74</v>
      </c>
      <c r="E1" s="91"/>
      <c r="F1" s="91"/>
    </row>
    <row r="2" spans="1:6">
      <c r="A2" s="3"/>
      <c r="D2" s="89" t="s">
        <v>27</v>
      </c>
      <c r="E2" s="89"/>
      <c r="F2" s="89"/>
    </row>
    <row r="3" spans="1:6">
      <c r="A3" s="3"/>
      <c r="D3" s="77" t="s">
        <v>81</v>
      </c>
      <c r="E3" s="18"/>
    </row>
    <row r="4" spans="1:6" ht="20.25">
      <c r="A4" s="84" t="s">
        <v>72</v>
      </c>
      <c r="B4" s="84"/>
      <c r="C4" s="84"/>
      <c r="D4" s="84"/>
      <c r="E4" s="84"/>
      <c r="F4" s="84"/>
    </row>
    <row r="5" spans="1:6" ht="18.75">
      <c r="A5" s="8"/>
      <c r="B5" s="92"/>
      <c r="C5" s="92"/>
      <c r="D5" s="92"/>
      <c r="E5" s="7"/>
      <c r="F5" s="8" t="s">
        <v>22</v>
      </c>
    </row>
    <row r="6" spans="1:6" ht="18.75">
      <c r="A6" s="80" t="s">
        <v>3</v>
      </c>
      <c r="B6" s="80" t="s">
        <v>4</v>
      </c>
      <c r="C6" s="80" t="s">
        <v>1</v>
      </c>
      <c r="D6" s="80" t="s">
        <v>2</v>
      </c>
      <c r="E6" s="80"/>
      <c r="F6" s="80" t="s">
        <v>0</v>
      </c>
    </row>
    <row r="7" spans="1:6" ht="56.25">
      <c r="A7" s="87"/>
      <c r="B7" s="80"/>
      <c r="C7" s="80"/>
      <c r="D7" s="75" t="s">
        <v>0</v>
      </c>
      <c r="E7" s="75" t="s">
        <v>5</v>
      </c>
      <c r="F7" s="80"/>
    </row>
    <row r="8" spans="1:6">
      <c r="A8" s="80">
        <v>1</v>
      </c>
      <c r="B8" s="80">
        <v>2</v>
      </c>
      <c r="C8" s="80">
        <v>3</v>
      </c>
      <c r="D8" s="80">
        <v>4</v>
      </c>
      <c r="E8" s="80">
        <v>5</v>
      </c>
      <c r="F8" s="80" t="s">
        <v>6</v>
      </c>
    </row>
    <row r="9" spans="1:6" ht="7.5" customHeight="1">
      <c r="A9" s="80"/>
      <c r="B9" s="80"/>
      <c r="C9" s="80"/>
      <c r="D9" s="80"/>
      <c r="E9" s="80"/>
      <c r="F9" s="80"/>
    </row>
    <row r="10" spans="1:6" ht="22.5" customHeight="1">
      <c r="A10" s="54">
        <v>10000000</v>
      </c>
      <c r="B10" s="11" t="s">
        <v>7</v>
      </c>
      <c r="C10" s="28">
        <f>C11+C19+C21+C25</f>
        <v>201156.5</v>
      </c>
      <c r="D10" s="28">
        <f>D17+D21+D25</f>
        <v>14834.9</v>
      </c>
      <c r="E10" s="28">
        <f>E21</f>
        <v>14240</v>
      </c>
      <c r="F10" s="28">
        <f>C10+D10</f>
        <v>215991.4</v>
      </c>
    </row>
    <row r="11" spans="1:6" ht="12.75" customHeight="1">
      <c r="A11" s="88">
        <v>11000000</v>
      </c>
      <c r="B11" s="88" t="s">
        <v>8</v>
      </c>
      <c r="C11" s="81">
        <f>C13+C14</f>
        <v>132207.5</v>
      </c>
      <c r="D11" s="81" t="s">
        <v>52</v>
      </c>
      <c r="E11" s="81" t="s">
        <v>52</v>
      </c>
      <c r="F11" s="82">
        <f>C11</f>
        <v>132207.5</v>
      </c>
    </row>
    <row r="12" spans="1:6" ht="37.5" customHeight="1">
      <c r="A12" s="93"/>
      <c r="B12" s="88"/>
      <c r="C12" s="81"/>
      <c r="D12" s="81"/>
      <c r="E12" s="81"/>
      <c r="F12" s="83"/>
    </row>
    <row r="13" spans="1:6" s="55" customFormat="1" ht="21" customHeight="1">
      <c r="A13" s="26">
        <v>11010000</v>
      </c>
      <c r="B13" s="26" t="s">
        <v>43</v>
      </c>
      <c r="C13" s="38">
        <f>140513.6-10919.6-90</f>
        <v>129504</v>
      </c>
      <c r="D13" s="39" t="s">
        <v>52</v>
      </c>
      <c r="E13" s="39" t="s">
        <v>52</v>
      </c>
      <c r="F13" s="39">
        <f>C13</f>
        <v>129504</v>
      </c>
    </row>
    <row r="14" spans="1:6" ht="25.5" customHeight="1">
      <c r="A14" s="10">
        <v>11020000</v>
      </c>
      <c r="B14" s="10" t="s">
        <v>9</v>
      </c>
      <c r="C14" s="31">
        <f>C15+C16</f>
        <v>2703.5</v>
      </c>
      <c r="D14" s="28" t="s">
        <v>52</v>
      </c>
      <c r="E14" s="28" t="s">
        <v>52</v>
      </c>
      <c r="F14" s="41">
        <f>C14</f>
        <v>2703.5</v>
      </c>
    </row>
    <row r="15" spans="1:6" ht="36.75" customHeight="1">
      <c r="A15" s="9">
        <v>11020200</v>
      </c>
      <c r="B15" s="9" t="s">
        <v>34</v>
      </c>
      <c r="C15" s="29">
        <f>1200+160+2.7</f>
        <v>1362.7</v>
      </c>
      <c r="D15" s="30" t="s">
        <v>52</v>
      </c>
      <c r="E15" s="30" t="s">
        <v>52</v>
      </c>
      <c r="F15" s="39">
        <f>C15</f>
        <v>1362.7</v>
      </c>
    </row>
    <row r="16" spans="1:6" ht="36.75" customHeight="1">
      <c r="A16" s="9">
        <v>11023200</v>
      </c>
      <c r="B16" s="9" t="s">
        <v>73</v>
      </c>
      <c r="C16" s="29">
        <f>1300+40+0.8</f>
        <v>1340.8</v>
      </c>
      <c r="D16" s="30" t="s">
        <v>52</v>
      </c>
      <c r="E16" s="30" t="s">
        <v>52</v>
      </c>
      <c r="F16" s="39">
        <f>C16</f>
        <v>1340.8</v>
      </c>
    </row>
    <row r="17" spans="1:6" ht="24.75" customHeight="1">
      <c r="A17" s="10">
        <v>12000000</v>
      </c>
      <c r="B17" s="10" t="s">
        <v>10</v>
      </c>
      <c r="C17" s="31" t="s">
        <v>52</v>
      </c>
      <c r="D17" s="28">
        <f>D18</f>
        <v>165.5</v>
      </c>
      <c r="E17" s="28" t="s">
        <v>52</v>
      </c>
      <c r="F17" s="28">
        <f>D17</f>
        <v>165.5</v>
      </c>
    </row>
    <row r="18" spans="1:6" ht="20.25">
      <c r="A18" s="9">
        <v>12030000</v>
      </c>
      <c r="B18" s="9" t="s">
        <v>35</v>
      </c>
      <c r="C18" s="32" t="s">
        <v>52</v>
      </c>
      <c r="D18" s="30">
        <f>360-200+5+0.5</f>
        <v>165.5</v>
      </c>
      <c r="E18" s="30" t="s">
        <v>52</v>
      </c>
      <c r="F18" s="39">
        <f>D18</f>
        <v>165.5</v>
      </c>
    </row>
    <row r="19" spans="1:6" ht="26.25" customHeight="1">
      <c r="A19" s="10">
        <v>13000000</v>
      </c>
      <c r="B19" s="10" t="s">
        <v>63</v>
      </c>
      <c r="C19" s="31">
        <f>C20</f>
        <v>67437.5</v>
      </c>
      <c r="D19" s="28" t="s">
        <v>52</v>
      </c>
      <c r="E19" s="28" t="s">
        <v>52</v>
      </c>
      <c r="F19" s="28">
        <f>C19</f>
        <v>67437.5</v>
      </c>
    </row>
    <row r="20" spans="1:6" ht="21" customHeight="1">
      <c r="A20" s="9">
        <v>13050000</v>
      </c>
      <c r="B20" s="9" t="s">
        <v>11</v>
      </c>
      <c r="C20" s="29">
        <f>68000-430-132.5</f>
        <v>67437.5</v>
      </c>
      <c r="D20" s="30" t="s">
        <v>52</v>
      </c>
      <c r="E20" s="30" t="s">
        <v>52</v>
      </c>
      <c r="F20" s="30">
        <f>C20</f>
        <v>67437.5</v>
      </c>
    </row>
    <row r="21" spans="1:6" ht="25.5" customHeight="1">
      <c r="A21" s="16">
        <v>18000000</v>
      </c>
      <c r="B21" s="10" t="s">
        <v>36</v>
      </c>
      <c r="C21" s="31">
        <f>C23</f>
        <v>1511.5</v>
      </c>
      <c r="D21" s="31">
        <f>D22+D24+D23</f>
        <v>14299.4</v>
      </c>
      <c r="E21" s="31">
        <f>E22+E24</f>
        <v>14240</v>
      </c>
      <c r="F21" s="28">
        <f>C21+D21</f>
        <v>15810.9</v>
      </c>
    </row>
    <row r="22" spans="1:6" ht="20.25">
      <c r="A22" s="26">
        <v>18010000</v>
      </c>
      <c r="B22" s="26" t="s">
        <v>46</v>
      </c>
      <c r="C22" s="38" t="s">
        <v>52</v>
      </c>
      <c r="D22" s="38">
        <f>17+23</f>
        <v>40</v>
      </c>
      <c r="E22" s="39">
        <f>D22</f>
        <v>40</v>
      </c>
      <c r="F22" s="39">
        <f>D22</f>
        <v>40</v>
      </c>
    </row>
    <row r="23" spans="1:6" ht="20.25">
      <c r="A23" s="26">
        <v>18040000</v>
      </c>
      <c r="B23" s="27" t="s">
        <v>44</v>
      </c>
      <c r="C23" s="29">
        <f>1590-110+31.5</f>
        <v>1511.5</v>
      </c>
      <c r="D23" s="30">
        <f>64.9-5-0.5</f>
        <v>59.400000000000006</v>
      </c>
      <c r="E23" s="39" t="s">
        <v>52</v>
      </c>
      <c r="F23" s="30">
        <f>C23+D23</f>
        <v>1570.9</v>
      </c>
    </row>
    <row r="24" spans="1:6" ht="22.5" customHeight="1">
      <c r="A24" s="9">
        <v>18050000</v>
      </c>
      <c r="B24" s="9" t="s">
        <v>45</v>
      </c>
      <c r="C24" s="29" t="s">
        <v>52</v>
      </c>
      <c r="D24" s="30">
        <f>13000+1200</f>
        <v>14200</v>
      </c>
      <c r="E24" s="30">
        <f>D24</f>
        <v>14200</v>
      </c>
      <c r="F24" s="30">
        <f>D24</f>
        <v>14200</v>
      </c>
    </row>
    <row r="25" spans="1:6" ht="23.25" customHeight="1">
      <c r="A25" s="16">
        <v>19000000</v>
      </c>
      <c r="B25" s="16" t="s">
        <v>47</v>
      </c>
      <c r="C25" s="40">
        <f>C27</f>
        <v>0</v>
      </c>
      <c r="D25" s="41">
        <f>D26</f>
        <v>370</v>
      </c>
      <c r="E25" s="41" t="s">
        <v>52</v>
      </c>
      <c r="F25" s="41">
        <f>C25+D25</f>
        <v>370</v>
      </c>
    </row>
    <row r="26" spans="1:6" ht="21" customHeight="1">
      <c r="A26" s="9">
        <v>19010000</v>
      </c>
      <c r="B26" s="9" t="s">
        <v>48</v>
      </c>
      <c r="C26" s="29" t="s">
        <v>52</v>
      </c>
      <c r="D26" s="30">
        <f>485-115</f>
        <v>370</v>
      </c>
      <c r="E26" s="30" t="s">
        <v>52</v>
      </c>
      <c r="F26" s="30">
        <f>D26</f>
        <v>370</v>
      </c>
    </row>
    <row r="27" spans="1:6" ht="22.5" hidden="1" customHeight="1">
      <c r="A27" s="9">
        <v>19040000</v>
      </c>
      <c r="B27" s="9" t="s">
        <v>49</v>
      </c>
      <c r="C27" s="29">
        <v>0</v>
      </c>
      <c r="D27" s="30" t="s">
        <v>52</v>
      </c>
      <c r="E27" s="30" t="s">
        <v>52</v>
      </c>
      <c r="F27" s="30">
        <f>C27</f>
        <v>0</v>
      </c>
    </row>
    <row r="28" spans="1:6" ht="24" customHeight="1">
      <c r="A28" s="54">
        <v>20000000</v>
      </c>
      <c r="B28" s="11" t="s">
        <v>12</v>
      </c>
      <c r="C28" s="31">
        <f>C29+C35+C40</f>
        <v>2165.5</v>
      </c>
      <c r="D28" s="28">
        <f>D29+D40+D44</f>
        <v>6795.8180000000002</v>
      </c>
      <c r="E28" s="28">
        <f>E40</f>
        <v>1394</v>
      </c>
      <c r="F28" s="28">
        <f>C28+D28</f>
        <v>8961.3179999999993</v>
      </c>
    </row>
    <row r="29" spans="1:6" ht="22.5" customHeight="1">
      <c r="A29" s="10">
        <v>21000000</v>
      </c>
      <c r="B29" s="14" t="s">
        <v>13</v>
      </c>
      <c r="C29" s="31">
        <f>C30+C31+C32+C33</f>
        <v>66</v>
      </c>
      <c r="D29" s="28">
        <f>D34</f>
        <v>0</v>
      </c>
      <c r="E29" s="28" t="s">
        <v>52</v>
      </c>
      <c r="F29" s="28">
        <f>C29+D29</f>
        <v>66</v>
      </c>
    </row>
    <row r="30" spans="1:6" s="15" customFormat="1" ht="63" customHeight="1">
      <c r="A30" s="9">
        <v>21010300</v>
      </c>
      <c r="B30" s="13" t="s">
        <v>23</v>
      </c>
      <c r="C30" s="29">
        <f>60-30-5</f>
        <v>25</v>
      </c>
      <c r="D30" s="30" t="s">
        <v>52</v>
      </c>
      <c r="E30" s="30" t="s">
        <v>52</v>
      </c>
      <c r="F30" s="30">
        <f>C30</f>
        <v>25</v>
      </c>
    </row>
    <row r="31" spans="1:6" ht="36.75" hidden="1" customHeight="1">
      <c r="A31" s="9">
        <v>21050000</v>
      </c>
      <c r="B31" s="9" t="s">
        <v>24</v>
      </c>
      <c r="C31" s="29">
        <v>0</v>
      </c>
      <c r="D31" s="30" t="s">
        <v>52</v>
      </c>
      <c r="E31" s="30" t="s">
        <v>52</v>
      </c>
      <c r="F31" s="30">
        <f>C31</f>
        <v>0</v>
      </c>
    </row>
    <row r="32" spans="1:6" ht="81" hidden="1" customHeight="1">
      <c r="A32" s="9">
        <v>21080900</v>
      </c>
      <c r="B32" s="9" t="s">
        <v>28</v>
      </c>
      <c r="C32" s="29">
        <v>0</v>
      </c>
      <c r="D32" s="30" t="s">
        <v>52</v>
      </c>
      <c r="E32" s="30" t="s">
        <v>52</v>
      </c>
      <c r="F32" s="30">
        <f>C32</f>
        <v>0</v>
      </c>
    </row>
    <row r="33" spans="1:6" ht="27" customHeight="1">
      <c r="A33" s="9">
        <v>21081100</v>
      </c>
      <c r="B33" s="9" t="s">
        <v>29</v>
      </c>
      <c r="C33" s="29">
        <f>22+19</f>
        <v>41</v>
      </c>
      <c r="D33" s="30" t="s">
        <v>52</v>
      </c>
      <c r="E33" s="30" t="s">
        <v>52</v>
      </c>
      <c r="F33" s="30">
        <f>C33</f>
        <v>41</v>
      </c>
    </row>
    <row r="34" spans="1:6" ht="45" hidden="1" customHeight="1">
      <c r="A34" s="9">
        <v>21110000</v>
      </c>
      <c r="B34" s="9" t="s">
        <v>25</v>
      </c>
      <c r="C34" s="29" t="s">
        <v>52</v>
      </c>
      <c r="D34" s="30">
        <v>0</v>
      </c>
      <c r="E34" s="30" t="s">
        <v>52</v>
      </c>
      <c r="F34" s="30">
        <f>D34</f>
        <v>0</v>
      </c>
    </row>
    <row r="35" spans="1:6" ht="37.5" customHeight="1">
      <c r="A35" s="10">
        <v>22000000</v>
      </c>
      <c r="B35" s="10" t="s">
        <v>64</v>
      </c>
      <c r="C35" s="31">
        <f>C36+C37+C38+C39</f>
        <v>1531.5</v>
      </c>
      <c r="D35" s="28" t="s">
        <v>52</v>
      </c>
      <c r="E35" s="28" t="s">
        <v>52</v>
      </c>
      <c r="F35" s="28">
        <f>C35</f>
        <v>1531.5</v>
      </c>
    </row>
    <row r="36" spans="1:6" s="55" customFormat="1" ht="38.25" hidden="1" customHeight="1">
      <c r="A36" s="9">
        <v>22010000</v>
      </c>
      <c r="B36" s="9" t="s">
        <v>50</v>
      </c>
      <c r="C36" s="29">
        <v>0</v>
      </c>
      <c r="D36" s="30" t="s">
        <v>52</v>
      </c>
      <c r="E36" s="30" t="s">
        <v>52</v>
      </c>
      <c r="F36" s="30">
        <f>C36</f>
        <v>0</v>
      </c>
    </row>
    <row r="37" spans="1:6" ht="38.25" hidden="1" customHeight="1">
      <c r="A37" s="26">
        <v>22010300</v>
      </c>
      <c r="B37" s="26" t="s">
        <v>62</v>
      </c>
      <c r="C37" s="38">
        <v>0</v>
      </c>
      <c r="D37" s="39" t="s">
        <v>52</v>
      </c>
      <c r="E37" s="39" t="s">
        <v>52</v>
      </c>
      <c r="F37" s="39">
        <f>C37</f>
        <v>0</v>
      </c>
    </row>
    <row r="38" spans="1:6" s="55" customFormat="1" ht="37.5">
      <c r="A38" s="26">
        <v>22080000</v>
      </c>
      <c r="B38" s="56" t="s">
        <v>51</v>
      </c>
      <c r="C38" s="38">
        <f>1330+30+51.5</f>
        <v>1411.5</v>
      </c>
      <c r="D38" s="39" t="s">
        <v>52</v>
      </c>
      <c r="E38" s="39" t="s">
        <v>52</v>
      </c>
      <c r="F38" s="39">
        <f>C38</f>
        <v>1411.5</v>
      </c>
    </row>
    <row r="39" spans="1:6" s="55" customFormat="1" ht="26.25" customHeight="1">
      <c r="A39" s="26">
        <v>22090000</v>
      </c>
      <c r="B39" s="26" t="s">
        <v>14</v>
      </c>
      <c r="C39" s="38">
        <f>50-20+90</f>
        <v>120</v>
      </c>
      <c r="D39" s="39" t="s">
        <v>52</v>
      </c>
      <c r="E39" s="39" t="s">
        <v>52</v>
      </c>
      <c r="F39" s="39">
        <f>C39</f>
        <v>120</v>
      </c>
    </row>
    <row r="40" spans="1:6" ht="26.25" customHeight="1">
      <c r="A40" s="10">
        <v>24000000</v>
      </c>
      <c r="B40" s="12" t="s">
        <v>15</v>
      </c>
      <c r="C40" s="31">
        <f>C41</f>
        <v>568</v>
      </c>
      <c r="D40" s="28">
        <f>D42+D43</f>
        <v>1659</v>
      </c>
      <c r="E40" s="41">
        <f>E43</f>
        <v>1394</v>
      </c>
      <c r="F40" s="28">
        <f>C40+D40</f>
        <v>2227</v>
      </c>
    </row>
    <row r="41" spans="1:6" ht="22.5" customHeight="1">
      <c r="A41" s="9">
        <v>24060300</v>
      </c>
      <c r="B41" s="9" t="s">
        <v>16</v>
      </c>
      <c r="C41" s="29">
        <f>200+110+230+28</f>
        <v>568</v>
      </c>
      <c r="D41" s="30" t="s">
        <v>52</v>
      </c>
      <c r="E41" s="30" t="s">
        <v>52</v>
      </c>
      <c r="F41" s="30">
        <f>C41</f>
        <v>568</v>
      </c>
    </row>
    <row r="42" spans="1:6" ht="60" customHeight="1">
      <c r="A42" s="9">
        <v>24062100</v>
      </c>
      <c r="B42" s="13" t="s">
        <v>30</v>
      </c>
      <c r="C42" s="30" t="s">
        <v>52</v>
      </c>
      <c r="D42" s="30">
        <f>650-420+35</f>
        <v>265</v>
      </c>
      <c r="E42" s="30" t="s">
        <v>52</v>
      </c>
      <c r="F42" s="30">
        <f>D42</f>
        <v>265</v>
      </c>
    </row>
    <row r="43" spans="1:6" ht="19.5" customHeight="1">
      <c r="A43" s="26">
        <v>24170000</v>
      </c>
      <c r="B43" s="26" t="s">
        <v>53</v>
      </c>
      <c r="C43" s="64" t="s">
        <v>52</v>
      </c>
      <c r="D43" s="65">
        <f>2000-746+140</f>
        <v>1394</v>
      </c>
      <c r="E43" s="66">
        <f>D43</f>
        <v>1394</v>
      </c>
      <c r="F43" s="39">
        <f>D43</f>
        <v>1394</v>
      </c>
    </row>
    <row r="44" spans="1:6" s="17" customFormat="1" ht="22.5" customHeight="1">
      <c r="A44" s="10">
        <v>25000000</v>
      </c>
      <c r="B44" s="10" t="s">
        <v>17</v>
      </c>
      <c r="C44" s="28" t="s">
        <v>52</v>
      </c>
      <c r="D44" s="74">
        <f>5543.532-406.714</f>
        <v>5136.8180000000002</v>
      </c>
      <c r="E44" s="28" t="s">
        <v>52</v>
      </c>
      <c r="F44" s="74">
        <f>D44</f>
        <v>5136.8180000000002</v>
      </c>
    </row>
    <row r="45" spans="1:6" s="17" customFormat="1" ht="22.5" customHeight="1">
      <c r="A45" s="54">
        <v>30000000</v>
      </c>
      <c r="B45" s="10" t="s">
        <v>18</v>
      </c>
      <c r="C45" s="28">
        <f>C46</f>
        <v>10</v>
      </c>
      <c r="D45" s="28">
        <f>D46+D49</f>
        <v>1893</v>
      </c>
      <c r="E45" s="28">
        <f>E46+E49</f>
        <v>1893</v>
      </c>
      <c r="F45" s="28">
        <f>C45+D45</f>
        <v>1903</v>
      </c>
    </row>
    <row r="46" spans="1:6" s="17" customFormat="1" ht="22.5" customHeight="1">
      <c r="A46" s="10">
        <v>31000000</v>
      </c>
      <c r="B46" s="10" t="s">
        <v>65</v>
      </c>
      <c r="C46" s="28">
        <f>C47+C48</f>
        <v>10</v>
      </c>
      <c r="D46" s="28">
        <f>D48</f>
        <v>778</v>
      </c>
      <c r="E46" s="28">
        <f>E48</f>
        <v>778</v>
      </c>
      <c r="F46" s="28">
        <f>C46+D46</f>
        <v>788</v>
      </c>
    </row>
    <row r="47" spans="1:6" ht="75">
      <c r="A47" s="9">
        <v>31010200</v>
      </c>
      <c r="B47" s="24" t="s">
        <v>31</v>
      </c>
      <c r="C47" s="30">
        <f>6+4</f>
        <v>10</v>
      </c>
      <c r="D47" s="30" t="s">
        <v>52</v>
      </c>
      <c r="E47" s="30" t="s">
        <v>52</v>
      </c>
      <c r="F47" s="30">
        <f>C47</f>
        <v>10</v>
      </c>
    </row>
    <row r="48" spans="1:6" ht="59.45" customHeight="1">
      <c r="A48" s="9">
        <v>31030000</v>
      </c>
      <c r="B48" s="9" t="s">
        <v>19</v>
      </c>
      <c r="C48" s="30">
        <v>0</v>
      </c>
      <c r="D48" s="30">
        <f>1000-222</f>
        <v>778</v>
      </c>
      <c r="E48" s="30">
        <f>D48</f>
        <v>778</v>
      </c>
      <c r="F48" s="30">
        <f>D48</f>
        <v>778</v>
      </c>
    </row>
    <row r="49" spans="1:6" s="17" customFormat="1" ht="39" customHeight="1">
      <c r="A49" s="10">
        <v>33000000</v>
      </c>
      <c r="B49" s="10" t="s">
        <v>66</v>
      </c>
      <c r="C49" s="28" t="s">
        <v>52</v>
      </c>
      <c r="D49" s="28">
        <f>D50</f>
        <v>1115</v>
      </c>
      <c r="E49" s="28">
        <f>E50</f>
        <v>1115</v>
      </c>
      <c r="F49" s="28">
        <f>D49</f>
        <v>1115</v>
      </c>
    </row>
    <row r="50" spans="1:6" ht="23.25" customHeight="1">
      <c r="A50" s="9">
        <v>33010000</v>
      </c>
      <c r="B50" s="9" t="s">
        <v>20</v>
      </c>
      <c r="C50" s="33" t="s">
        <v>52</v>
      </c>
      <c r="D50" s="30">
        <f>1510-255-140</f>
        <v>1115</v>
      </c>
      <c r="E50" s="30">
        <f>D50</f>
        <v>1115</v>
      </c>
      <c r="F50" s="30">
        <f>D50</f>
        <v>1115</v>
      </c>
    </row>
    <row r="51" spans="1:6" ht="21" hidden="1" customHeight="1">
      <c r="A51" s="9">
        <v>33020000</v>
      </c>
      <c r="B51" s="9" t="s">
        <v>26</v>
      </c>
      <c r="C51" s="34"/>
      <c r="D51" s="34"/>
      <c r="E51" s="34"/>
      <c r="F51" s="34"/>
    </row>
    <row r="52" spans="1:6" ht="21" customHeight="1">
      <c r="A52" s="54">
        <v>40000000</v>
      </c>
      <c r="B52" s="11" t="s">
        <v>68</v>
      </c>
      <c r="C52" s="50">
        <f t="shared" ref="C52:E53" si="0">C53</f>
        <v>67172.800000000003</v>
      </c>
      <c r="D52" s="51">
        <f t="shared" si="0"/>
        <v>8998.2000000000007</v>
      </c>
      <c r="E52" s="51" t="str">
        <f t="shared" si="0"/>
        <v>х</v>
      </c>
      <c r="F52" s="50">
        <f>C52+D52</f>
        <v>76171</v>
      </c>
    </row>
    <row r="53" spans="1:6" ht="18.75">
      <c r="A53" s="10">
        <v>41000000</v>
      </c>
      <c r="B53" s="10" t="s">
        <v>37</v>
      </c>
      <c r="C53" s="50">
        <f t="shared" si="0"/>
        <v>67172.800000000003</v>
      </c>
      <c r="D53" s="50">
        <f t="shared" si="0"/>
        <v>8998.2000000000007</v>
      </c>
      <c r="E53" s="51" t="str">
        <f t="shared" si="0"/>
        <v>х</v>
      </c>
      <c r="F53" s="50">
        <f>C53+D53</f>
        <v>76171</v>
      </c>
    </row>
    <row r="54" spans="1:6" ht="21" customHeight="1">
      <c r="A54" s="45">
        <v>41030000</v>
      </c>
      <c r="B54" s="45" t="s">
        <v>38</v>
      </c>
      <c r="C54" s="51">
        <f>C55+C56+C57+C61+C58+C64+C66</f>
        <v>67172.800000000003</v>
      </c>
      <c r="D54" s="51">
        <f>D60+D65</f>
        <v>8998.2000000000007</v>
      </c>
      <c r="E54" s="51" t="s">
        <v>52</v>
      </c>
      <c r="F54" s="50">
        <f>C54+D54</f>
        <v>76171</v>
      </c>
    </row>
    <row r="55" spans="1:6" ht="75">
      <c r="A55" s="20">
        <v>41030600</v>
      </c>
      <c r="B55" s="20" t="s">
        <v>39</v>
      </c>
      <c r="C55" s="52">
        <f>55104.6-5039.99+3727.12+147.3</f>
        <v>53939.030000000006</v>
      </c>
      <c r="D55" s="52" t="s">
        <v>52</v>
      </c>
      <c r="E55" s="52" t="s">
        <v>52</v>
      </c>
      <c r="F55" s="53">
        <f>C55</f>
        <v>53939.030000000006</v>
      </c>
    </row>
    <row r="56" spans="1:6" ht="91.5" customHeight="1">
      <c r="A56" s="75">
        <v>41030800</v>
      </c>
      <c r="B56" s="35" t="s">
        <v>40</v>
      </c>
      <c r="C56" s="52">
        <f>10875.62+3475.64-2213</f>
        <v>12138.26</v>
      </c>
      <c r="D56" s="52" t="s">
        <v>52</v>
      </c>
      <c r="E56" s="52" t="s">
        <v>52</v>
      </c>
      <c r="F56" s="53">
        <f>C56</f>
        <v>12138.26</v>
      </c>
    </row>
    <row r="57" spans="1:6" ht="150">
      <c r="A57" s="75">
        <v>41030900</v>
      </c>
      <c r="B57" s="42" t="s">
        <v>54</v>
      </c>
      <c r="C57" s="52">
        <f>1634.86-885.29-2.48</f>
        <v>747.08999999999992</v>
      </c>
      <c r="D57" s="52" t="s">
        <v>52</v>
      </c>
      <c r="E57" s="52" t="s">
        <v>52</v>
      </c>
      <c r="F57" s="53">
        <f>C57</f>
        <v>747.08999999999992</v>
      </c>
    </row>
    <row r="58" spans="1:6" ht="57" customHeight="1">
      <c r="A58" s="36">
        <v>41031000</v>
      </c>
      <c r="B58" s="9" t="s">
        <v>41</v>
      </c>
      <c r="C58" s="52">
        <f>40.3-0.5</f>
        <v>39.799999999999997</v>
      </c>
      <c r="D58" s="52" t="s">
        <v>52</v>
      </c>
      <c r="E58" s="52" t="s">
        <v>52</v>
      </c>
      <c r="F58" s="53">
        <f>C58</f>
        <v>39.799999999999997</v>
      </c>
    </row>
    <row r="59" spans="1:6" ht="57" hidden="1" customHeight="1">
      <c r="A59" s="36">
        <v>41034300</v>
      </c>
      <c r="B59" s="43" t="s">
        <v>56</v>
      </c>
      <c r="C59" s="52"/>
      <c r="D59" s="52"/>
      <c r="E59" s="52"/>
      <c r="F59" s="53">
        <f>C59</f>
        <v>0</v>
      </c>
    </row>
    <row r="60" spans="1:6" ht="57" customHeight="1">
      <c r="A60" s="36">
        <v>41034400</v>
      </c>
      <c r="B60" s="43" t="s">
        <v>57</v>
      </c>
      <c r="C60" s="52" t="s">
        <v>52</v>
      </c>
      <c r="D60" s="52">
        <f>3513+1485.2</f>
        <v>4998.2</v>
      </c>
      <c r="E60" s="52" t="s">
        <v>52</v>
      </c>
      <c r="F60" s="53">
        <f>D60</f>
        <v>4998.2</v>
      </c>
    </row>
    <row r="61" spans="1:6" ht="40.5" hidden="1" customHeight="1">
      <c r="A61" s="36">
        <v>41034500</v>
      </c>
      <c r="B61" s="44" t="s">
        <v>61</v>
      </c>
      <c r="C61" s="52"/>
      <c r="D61" s="52" t="s">
        <v>52</v>
      </c>
      <c r="E61" s="52" t="s">
        <v>52</v>
      </c>
      <c r="F61" s="53">
        <f>C61</f>
        <v>0</v>
      </c>
    </row>
    <row r="62" spans="1:6" ht="58.5" hidden="1" customHeight="1">
      <c r="A62" s="36"/>
      <c r="B62" s="44" t="s">
        <v>75</v>
      </c>
      <c r="C62" s="52"/>
      <c r="D62" s="52"/>
      <c r="E62" s="52"/>
      <c r="F62" s="53"/>
    </row>
    <row r="63" spans="1:6" ht="154.5" hidden="1" customHeight="1">
      <c r="A63" s="36"/>
      <c r="B63" s="44" t="s">
        <v>76</v>
      </c>
      <c r="C63" s="52"/>
      <c r="D63" s="52"/>
      <c r="E63" s="52"/>
      <c r="F63" s="53"/>
    </row>
    <row r="64" spans="1:6" ht="62.25" customHeight="1">
      <c r="A64" s="36">
        <v>41034800</v>
      </c>
      <c r="B64" s="44" t="s">
        <v>77</v>
      </c>
      <c r="C64" s="52">
        <f>312-73</f>
        <v>239</v>
      </c>
      <c r="D64" s="52" t="s">
        <v>52</v>
      </c>
      <c r="E64" s="52" t="s">
        <v>52</v>
      </c>
      <c r="F64" s="53">
        <f>C64</f>
        <v>239</v>
      </c>
    </row>
    <row r="65" spans="1:50" ht="23.25" customHeight="1">
      <c r="A65" s="36">
        <v>41035000</v>
      </c>
      <c r="B65" s="44" t="s">
        <v>79</v>
      </c>
      <c r="C65" s="52" t="s">
        <v>52</v>
      </c>
      <c r="D65" s="52">
        <f>2000+2000</f>
        <v>4000</v>
      </c>
      <c r="E65" s="52" t="s">
        <v>52</v>
      </c>
      <c r="F65" s="53">
        <f>D65</f>
        <v>4000</v>
      </c>
    </row>
    <row r="66" spans="1:50" ht="114.75" customHeight="1">
      <c r="A66" s="36">
        <v>41035800</v>
      </c>
      <c r="B66" s="76" t="s">
        <v>78</v>
      </c>
      <c r="C66" s="52">
        <v>69.62</v>
      </c>
      <c r="D66" s="52" t="s">
        <v>52</v>
      </c>
      <c r="E66" s="52" t="s">
        <v>52</v>
      </c>
      <c r="F66" s="53">
        <v>69.62</v>
      </c>
    </row>
    <row r="67" spans="1:50" s="17" customFormat="1" ht="33" customHeight="1">
      <c r="A67" s="59">
        <v>50000000</v>
      </c>
      <c r="B67" s="57" t="s">
        <v>67</v>
      </c>
      <c r="C67" s="58" t="s">
        <v>52</v>
      </c>
      <c r="D67" s="67">
        <f>D68</f>
        <v>1807.8</v>
      </c>
      <c r="E67" s="58" t="s">
        <v>52</v>
      </c>
      <c r="F67" s="37">
        <f>D67</f>
        <v>1807.8</v>
      </c>
    </row>
    <row r="68" spans="1:50" ht="60" customHeight="1">
      <c r="A68" s="26">
        <v>50110000</v>
      </c>
      <c r="B68" s="26" t="s">
        <v>21</v>
      </c>
      <c r="C68" s="68" t="s">
        <v>52</v>
      </c>
      <c r="D68" s="65">
        <f>45-30+1792.8</f>
        <v>1807.8</v>
      </c>
      <c r="E68" s="69" t="s">
        <v>52</v>
      </c>
      <c r="F68" s="39">
        <f>D68</f>
        <v>1807.8</v>
      </c>
    </row>
    <row r="69" spans="1:50" s="63" customFormat="1" ht="21.75" customHeight="1">
      <c r="A69" s="60"/>
      <c r="B69" s="61" t="s">
        <v>42</v>
      </c>
      <c r="C69" s="62">
        <f>C10+C28+C45+C52</f>
        <v>270504.8</v>
      </c>
      <c r="D69" s="62">
        <f>D10+D28+D45+D52+D67</f>
        <v>34329.718000000001</v>
      </c>
      <c r="E69" s="62">
        <f>E10+E28+E45</f>
        <v>17527</v>
      </c>
      <c r="F69" s="62">
        <f>C69+D69</f>
        <v>304834.51799999998</v>
      </c>
    </row>
    <row r="70" spans="1:50" ht="24" hidden="1" customHeight="1">
      <c r="A70" s="9" t="s">
        <v>58</v>
      </c>
      <c r="B70" s="16" t="s">
        <v>59</v>
      </c>
      <c r="C70" s="37">
        <f>C13+C39</f>
        <v>129624</v>
      </c>
      <c r="D70" s="19"/>
      <c r="E70" s="19"/>
      <c r="F70" s="50"/>
    </row>
    <row r="71" spans="1:50" s="25" customFormat="1" ht="24" hidden="1" customHeight="1">
      <c r="A71" s="9"/>
      <c r="B71" s="16" t="s">
        <v>60</v>
      </c>
      <c r="C71" s="37">
        <f>C72-C70</f>
        <v>73708</v>
      </c>
      <c r="D71" s="19"/>
      <c r="E71" s="19"/>
      <c r="F71" s="50"/>
    </row>
    <row r="72" spans="1:50" s="25" customFormat="1" ht="24" hidden="1" customHeight="1">
      <c r="A72" s="46"/>
      <c r="B72" s="47" t="s">
        <v>70</v>
      </c>
      <c r="C72" s="48">
        <f>C69-C52</f>
        <v>203332</v>
      </c>
      <c r="D72" s="48">
        <f>D69-D52</f>
        <v>25331.518</v>
      </c>
      <c r="E72" s="48" t="e">
        <f>E69-E52</f>
        <v>#VALUE!</v>
      </c>
      <c r="F72" s="48">
        <f>F69-F52</f>
        <v>228663.51799999998</v>
      </c>
    </row>
    <row r="73" spans="1:50" s="25" customFormat="1" ht="24" hidden="1" customHeight="1">
      <c r="A73" s="46"/>
      <c r="B73" s="47"/>
      <c r="C73" s="48"/>
      <c r="D73" s="49"/>
      <c r="E73" s="49"/>
      <c r="F73" s="49"/>
    </row>
    <row r="74" spans="1:50" s="25" customFormat="1" ht="24" hidden="1" customHeight="1">
      <c r="A74" s="46"/>
      <c r="B74" s="47"/>
      <c r="C74" s="48"/>
      <c r="D74" s="49"/>
      <c r="E74" s="49"/>
      <c r="F74" s="70">
        <f>F10+F28+F45+F52+F67</f>
        <v>304834.51799999998</v>
      </c>
    </row>
    <row r="75" spans="1:50" s="25" customFormat="1" ht="24" customHeight="1">
      <c r="A75" s="46"/>
      <c r="B75" s="47"/>
      <c r="C75" s="48"/>
      <c r="D75" s="49"/>
      <c r="E75" s="49"/>
      <c r="F75" s="70"/>
    </row>
    <row r="76" spans="1:50" s="25" customFormat="1" ht="18.75">
      <c r="A76" s="46"/>
      <c r="B76" s="47"/>
      <c r="C76" s="48"/>
      <c r="D76" s="49"/>
      <c r="E76" s="49"/>
      <c r="F76" s="70"/>
    </row>
    <row r="77" spans="1:50" s="23" customFormat="1" ht="18.75">
      <c r="A77" s="23" t="s">
        <v>32</v>
      </c>
      <c r="D77" s="23" t="s">
        <v>33</v>
      </c>
    </row>
    <row r="78" spans="1:50" ht="15.75">
      <c r="A78" s="5"/>
      <c r="B78" s="6"/>
      <c r="C78" s="6"/>
      <c r="D78" s="6"/>
      <c r="E78" s="6"/>
      <c r="F78" s="6"/>
    </row>
    <row r="79" spans="1:50" s="7" customFormat="1" ht="18.75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</row>
    <row r="80" spans="1:50" ht="15.75">
      <c r="A80" s="5"/>
      <c r="B80" s="6"/>
      <c r="C80" s="6"/>
      <c r="D80" s="6"/>
      <c r="E80" s="6"/>
      <c r="F80" s="6"/>
    </row>
    <row r="81" spans="1:6" ht="15.75">
      <c r="A81" s="5"/>
      <c r="B81" s="6"/>
      <c r="C81" s="6"/>
      <c r="D81" s="6"/>
      <c r="E81" s="6"/>
      <c r="F81" s="6"/>
    </row>
    <row r="82" spans="1:6" ht="15.75">
      <c r="A82" s="5"/>
      <c r="B82" s="6"/>
      <c r="C82" s="6"/>
      <c r="D82" s="6"/>
      <c r="E82" s="6"/>
      <c r="F82" s="6"/>
    </row>
    <row r="83" spans="1:6" ht="15.75">
      <c r="A83" s="5"/>
      <c r="B83" s="6"/>
      <c r="C83" s="6"/>
      <c r="D83" s="6"/>
      <c r="E83" s="6"/>
      <c r="F83" s="6"/>
    </row>
    <row r="84" spans="1:6" ht="15.75">
      <c r="A84" s="5"/>
      <c r="B84" s="6"/>
      <c r="C84" s="6"/>
      <c r="D84" s="6"/>
      <c r="E84" s="6"/>
      <c r="F84" s="6"/>
    </row>
    <row r="85" spans="1:6" ht="15.75">
      <c r="A85" s="5"/>
      <c r="B85" s="6"/>
      <c r="C85" s="6"/>
      <c r="D85" s="6"/>
      <c r="E85" s="6"/>
      <c r="F85" s="6"/>
    </row>
    <row r="86" spans="1:6" ht="15.75">
      <c r="A86" s="5"/>
      <c r="B86" s="6"/>
      <c r="C86" s="6"/>
      <c r="D86" s="6"/>
      <c r="E86" s="6"/>
      <c r="F86" s="6"/>
    </row>
    <row r="87" spans="1:6" ht="13.5">
      <c r="A87" s="4"/>
    </row>
    <row r="91" spans="1:6">
      <c r="A91" s="1"/>
    </row>
  </sheetData>
  <mergeCells count="21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  <mergeCell ref="B5:D5"/>
  </mergeCells>
  <hyperlinks>
    <hyperlink ref="A91" location="_ftnref1" display="_ftnref1"/>
  </hyperlinks>
  <printOptions horizontalCentered="1"/>
  <pageMargins left="0.35433070866141736" right="0.19685039370078741" top="0.16" bottom="0.19685039370078741" header="0.16" footer="0.16"/>
  <pageSetup paperSize="9" scale="56" fitToHeight="3" orientation="portrait" r:id="rId1"/>
  <headerFooter alignWithMargins="0"/>
  <rowBreaks count="1" manualBreakCount="1">
    <brk id="5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додаток №1 зміни</vt:lpstr>
      <vt:lpstr>додаток №1 зі змінами</vt:lpstr>
      <vt:lpstr>'додаток №1 зі змінами'!Заголовки_для_печати</vt:lpstr>
      <vt:lpstr>'додаток №1 зміни'!Заголовки_для_печати</vt:lpstr>
      <vt:lpstr>'додаток №1 зі змінами'!Область_печати</vt:lpstr>
      <vt:lpstr>'додаток №1 зміни'!Область_печати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2014-12-24T08:45:00Z</cp:lastPrinted>
  <dcterms:created xsi:type="dcterms:W3CDTF">2004-11-09T10:24:06Z</dcterms:created>
  <dcterms:modified xsi:type="dcterms:W3CDTF">2014-12-24T08:45:03Z</dcterms:modified>
</cp:coreProperties>
</file>