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20" windowHeight="11640"/>
  </bookViews>
  <sheets>
    <sheet name="Лист1" sheetId="1" r:id="rId1"/>
  </sheets>
  <definedNames>
    <definedName name="_xlnm.Print_Titles" localSheetId="0">Лист1!$4:$5</definedName>
    <definedName name="_xlnm.Print_Area" localSheetId="0">Лист1!$A$1:$E$101</definedName>
  </definedNames>
  <calcPr calcId="125725"/>
</workbook>
</file>

<file path=xl/calcChain.xml><?xml version="1.0" encoding="utf-8"?>
<calcChain xmlns="http://schemas.openxmlformats.org/spreadsheetml/2006/main">
  <c r="B86" i="1"/>
  <c r="B43"/>
  <c r="D43" s="1"/>
  <c r="B38"/>
  <c r="B87"/>
  <c r="D94"/>
  <c r="C95"/>
  <c r="C97"/>
  <c r="C96"/>
  <c r="C27"/>
  <c r="C26"/>
  <c r="C76"/>
  <c r="C49"/>
  <c r="C44" s="1"/>
  <c r="C55"/>
  <c r="C51"/>
  <c r="E51" s="1"/>
  <c r="D74"/>
  <c r="C56"/>
  <c r="B79"/>
  <c r="B80"/>
  <c r="D80" s="1"/>
  <c r="E16"/>
  <c r="E17"/>
  <c r="D16"/>
  <c r="D17"/>
  <c r="B10"/>
  <c r="C98"/>
  <c r="B96"/>
  <c r="C92"/>
  <c r="C90"/>
  <c r="E57"/>
  <c r="E42"/>
  <c r="D42"/>
  <c r="D41"/>
  <c r="E41"/>
  <c r="D40"/>
  <c r="E40"/>
  <c r="C10"/>
  <c r="D52"/>
  <c r="B92"/>
  <c r="D92" s="1"/>
  <c r="B90"/>
  <c r="E46"/>
  <c r="E47"/>
  <c r="E48"/>
  <c r="E53"/>
  <c r="E54"/>
  <c r="E56"/>
  <c r="E58"/>
  <c r="E59"/>
  <c r="E61"/>
  <c r="E62"/>
  <c r="E66"/>
  <c r="E67"/>
  <c r="E68"/>
  <c r="E70"/>
  <c r="E71"/>
  <c r="E73"/>
  <c r="E74"/>
  <c r="E75"/>
  <c r="D46"/>
  <c r="D47"/>
  <c r="D48"/>
  <c r="D53"/>
  <c r="D54"/>
  <c r="D56"/>
  <c r="D57"/>
  <c r="D58"/>
  <c r="D59"/>
  <c r="D61"/>
  <c r="D62"/>
  <c r="D66"/>
  <c r="D67"/>
  <c r="D68"/>
  <c r="D70"/>
  <c r="D71"/>
  <c r="D73"/>
  <c r="D75"/>
  <c r="E79"/>
  <c r="E80"/>
  <c r="D79"/>
  <c r="D81"/>
  <c r="E82"/>
  <c r="E83"/>
  <c r="E84"/>
  <c r="E85"/>
  <c r="D82"/>
  <c r="D83"/>
  <c r="D84"/>
  <c r="D85"/>
  <c r="C64"/>
  <c r="B64"/>
  <c r="B78"/>
  <c r="E78" s="1"/>
  <c r="D77"/>
  <c r="C72"/>
  <c r="B72"/>
  <c r="C63"/>
  <c r="B63"/>
  <c r="E30"/>
  <c r="E31"/>
  <c r="E32"/>
  <c r="E34"/>
  <c r="E35"/>
  <c r="E36"/>
  <c r="E39"/>
  <c r="D30"/>
  <c r="D31"/>
  <c r="D32"/>
  <c r="D34"/>
  <c r="D35"/>
  <c r="D36"/>
  <c r="D39"/>
  <c r="E28"/>
  <c r="C37"/>
  <c r="B37"/>
  <c r="C33"/>
  <c r="B33"/>
  <c r="C18"/>
  <c r="E11"/>
  <c r="E13"/>
  <c r="E14"/>
  <c r="E15"/>
  <c r="D11"/>
  <c r="D13"/>
  <c r="D14"/>
  <c r="D15"/>
  <c r="B18"/>
  <c r="E8"/>
  <c r="E9"/>
  <c r="D8"/>
  <c r="D9"/>
  <c r="E6"/>
  <c r="D6"/>
  <c r="B98" l="1"/>
  <c r="E98" s="1"/>
  <c r="E43"/>
  <c r="E38"/>
  <c r="D38"/>
  <c r="E92"/>
  <c r="E44"/>
  <c r="E55"/>
  <c r="C87"/>
  <c r="C88" s="1"/>
  <c r="D55"/>
  <c r="E64"/>
  <c r="D78"/>
  <c r="D72"/>
  <c r="D64"/>
  <c r="E86"/>
  <c r="D96"/>
  <c r="D86"/>
  <c r="E72"/>
  <c r="C100"/>
  <c r="E52"/>
  <c r="D51"/>
  <c r="E96"/>
  <c r="D90"/>
  <c r="E77"/>
  <c r="E63"/>
  <c r="E49"/>
  <c r="D49"/>
  <c r="E90"/>
  <c r="D63"/>
  <c r="D44"/>
  <c r="B76"/>
  <c r="E76" s="1"/>
  <c r="D33"/>
  <c r="E33"/>
  <c r="E37"/>
  <c r="D28"/>
  <c r="D37"/>
  <c r="E18"/>
  <c r="D10"/>
  <c r="D18"/>
  <c r="E10"/>
  <c r="D98" l="1"/>
  <c r="B100"/>
  <c r="E100" s="1"/>
  <c r="E87"/>
  <c r="D76"/>
  <c r="C99"/>
  <c r="C91"/>
  <c r="C93"/>
  <c r="C101"/>
  <c r="D100" l="1"/>
  <c r="B88"/>
  <c r="B97" s="1"/>
  <c r="D87"/>
  <c r="B101" l="1"/>
  <c r="B93"/>
  <c r="B91"/>
  <c r="B99"/>
  <c r="D88"/>
  <c r="E88"/>
</calcChain>
</file>

<file path=xl/sharedStrings.xml><?xml version="1.0" encoding="utf-8"?>
<sst xmlns="http://schemas.openxmlformats.org/spreadsheetml/2006/main" count="104" uniqueCount="71">
  <si>
    <t>Показатели</t>
  </si>
  <si>
    <t>Отклонение</t>
  </si>
  <si>
    <t>тыс. грн.</t>
  </si>
  <si>
    <t>%</t>
  </si>
  <si>
    <t>Органы местного самоуправления, всего -</t>
  </si>
  <si>
    <t>в т.ч.</t>
  </si>
  <si>
    <t>Оплата труда с начислениями</t>
  </si>
  <si>
    <t>Оплата коммунальных услуг</t>
  </si>
  <si>
    <t>Другие расходы по содержанию</t>
  </si>
  <si>
    <t xml:space="preserve">Образование, всего - </t>
  </si>
  <si>
    <t xml:space="preserve">Социальная защита и социальное обеспечение, всего - </t>
  </si>
  <si>
    <t>Содержание территориального центра, из которых:</t>
  </si>
  <si>
    <t>Содержание городского центра социальных служб, для семьи детей и молодежи, из которых:</t>
  </si>
  <si>
    <t>Молодежные программы</t>
  </si>
  <si>
    <t>Летнее оздоровление детей</t>
  </si>
  <si>
    <t>Другие расходы</t>
  </si>
  <si>
    <t>Культура, всего -</t>
  </si>
  <si>
    <t xml:space="preserve">Жилищно-коммунальное хозяйство, всего - </t>
  </si>
  <si>
    <t>Ремонт жилищно-эксплуатационного хозяйства</t>
  </si>
  <si>
    <t>Дотация ГУЖКХ</t>
  </si>
  <si>
    <t>Содержание общегородских территорий</t>
  </si>
  <si>
    <t>Содержание зеленой зоны</t>
  </si>
  <si>
    <t>Содержание городского коммунального пляжа</t>
  </si>
  <si>
    <t xml:space="preserve">Содержание улиц и дорог, обслуживание ливневой канализации, противогололедные мероприятия, уборка снега  
</t>
  </si>
  <si>
    <t>Содержание, текущий ремонт линий наружного освещения, оплата за электроэнергию</t>
  </si>
  <si>
    <t>Текущий ремонт внутриквартальных проездов, внутридворовых территорий</t>
  </si>
  <si>
    <t>Другие расходы на содержание объектов благоустройства (технические средства регулирования дорожного движения, городские туалеты, кладбища, собаки и прочее)</t>
  </si>
  <si>
    <t xml:space="preserve">Благоустройство сел и поселка
</t>
  </si>
  <si>
    <t>Телевидение</t>
  </si>
  <si>
    <t>Редакция</t>
  </si>
  <si>
    <t xml:space="preserve">Физкультура и спорт, всего - </t>
  </si>
  <si>
    <t>Другие расходы по содержанию и спортивные мероприятия</t>
  </si>
  <si>
    <t>Компенсация части процентов по энергосберегающим мероприятиям</t>
  </si>
  <si>
    <t>Финансовая помощь коммунальным предприятиям, всего -</t>
  </si>
  <si>
    <t>в т.ч.  Муницыпальная охрана</t>
  </si>
  <si>
    <t xml:space="preserve">           ГУЖКХ</t>
  </si>
  <si>
    <t xml:space="preserve">          Радуга</t>
  </si>
  <si>
    <t>Резервный фонд</t>
  </si>
  <si>
    <t>Реверсная дотация (передача средств в государственный бюджет)</t>
  </si>
  <si>
    <t>Предупреждение и ликвидация чрезвычайных ситуаций и последствий стихий (штаб ГО)</t>
  </si>
  <si>
    <t>Субвенция государственному бюджету на финансирование городских программ</t>
  </si>
  <si>
    <t>Благоустройство города, сел, поселка,</t>
  </si>
  <si>
    <t>из которых:</t>
  </si>
  <si>
    <t>Средства массовой информации, всего -</t>
  </si>
  <si>
    <t>Всего расходы  бюджета</t>
  </si>
  <si>
    <t>из них без учета реверсной дотации</t>
  </si>
  <si>
    <t>Социальная защита</t>
  </si>
  <si>
    <t>Всего защищенные статьи</t>
  </si>
  <si>
    <t>уд. вес, %</t>
  </si>
  <si>
    <t>Другие расходы  на социальную защиту</t>
  </si>
  <si>
    <t>Содержание артезианских скважин и фонтанов</t>
  </si>
  <si>
    <t>Предусмотрено в бюджете на 2016 год  с учетом изменений</t>
  </si>
  <si>
    <t>Проект расходов на 2017год</t>
  </si>
  <si>
    <t>Охрана здоровья</t>
  </si>
  <si>
    <t>Приобретение медикаментов</t>
  </si>
  <si>
    <t xml:space="preserve">в том числе </t>
  </si>
  <si>
    <t xml:space="preserve">Питание детей и школьников  льготной категории </t>
  </si>
  <si>
    <t>колличество детей в садах</t>
  </si>
  <si>
    <t>колличество школьников льготной категории</t>
  </si>
  <si>
    <t>льготные медикаменты</t>
  </si>
  <si>
    <t>льготное зубопротезирование</t>
  </si>
  <si>
    <t>колличество детей 1-4 классов</t>
  </si>
  <si>
    <t>Питание детей 1-4 классов</t>
  </si>
  <si>
    <t>Яблоко для детей 1-4 классов</t>
  </si>
  <si>
    <t>Разработка схем и проектов массового применения</t>
  </si>
  <si>
    <t xml:space="preserve">          ЧТЭ</t>
  </si>
  <si>
    <t xml:space="preserve">          ЧВК</t>
  </si>
  <si>
    <t>Текущий ремонт дорог и улиц</t>
  </si>
  <si>
    <t>Продукты питания</t>
  </si>
  <si>
    <t>Питание , всего</t>
  </si>
  <si>
    <t xml:space="preserve">    Расходы общего фонда  бюджета г. Черноморска на 2017 год по основным статьям в сравнении с 2016 годом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</si>
</sst>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0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b/>
      <i/>
      <sz val="16"/>
      <color rgb="FF000000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/>
    <xf numFmtId="0" fontId="9" fillId="0" borderId="0" xfId="0" applyFont="1"/>
    <xf numFmtId="0" fontId="13" fillId="0" borderId="0" xfId="0" applyFont="1"/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/>
    <xf numFmtId="164" fontId="9" fillId="0" borderId="1" xfId="0" applyNumberFormat="1" applyFont="1" applyBorder="1"/>
    <xf numFmtId="0" fontId="4" fillId="0" borderId="1" xfId="0" applyFont="1" applyBorder="1"/>
    <xf numFmtId="164" fontId="5" fillId="0" borderId="1" xfId="0" applyNumberFormat="1" applyFont="1" applyBorder="1"/>
    <xf numFmtId="164" fontId="4" fillId="0" borderId="1" xfId="0" applyNumberFormat="1" applyFont="1" applyBorder="1"/>
    <xf numFmtId="0" fontId="8" fillId="0" borderId="1" xfId="0" applyFont="1" applyBorder="1"/>
    <xf numFmtId="0" fontId="4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/>
    <xf numFmtId="164" fontId="13" fillId="0" borderId="1" xfId="0" applyNumberFormat="1" applyFont="1" applyBorder="1"/>
    <xf numFmtId="0" fontId="14" fillId="0" borderId="1" xfId="0" applyFont="1" applyBorder="1"/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164" fontId="15" fillId="0" borderId="1" xfId="0" applyNumberFormat="1" applyFont="1" applyBorder="1"/>
    <xf numFmtId="164" fontId="16" fillId="0" borderId="1" xfId="0" applyNumberFormat="1" applyFont="1" applyBorder="1"/>
    <xf numFmtId="0" fontId="17" fillId="0" borderId="0" xfId="0" applyFont="1"/>
    <xf numFmtId="0" fontId="15" fillId="0" borderId="1" xfId="0" applyFont="1" applyBorder="1"/>
    <xf numFmtId="0" fontId="18" fillId="0" borderId="0" xfId="0" applyFont="1"/>
    <xf numFmtId="0" fontId="11" fillId="0" borderId="1" xfId="0" applyFont="1" applyBorder="1"/>
    <xf numFmtId="0" fontId="19" fillId="0" borderId="0" xfId="0" applyFont="1"/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/>
    </xf>
    <xf numFmtId="164" fontId="11" fillId="0" borderId="1" xfId="0" applyNumberFormat="1" applyFont="1" applyBorder="1"/>
    <xf numFmtId="0" fontId="20" fillId="0" borderId="1" xfId="0" applyFont="1" applyBorder="1" applyAlignment="1">
      <alignment wrapText="1"/>
    </xf>
    <xf numFmtId="164" fontId="21" fillId="0" borderId="1" xfId="0" applyNumberFormat="1" applyFont="1" applyBorder="1"/>
    <xf numFmtId="0" fontId="21" fillId="0" borderId="0" xfId="0" applyFont="1"/>
    <xf numFmtId="164" fontId="21" fillId="0" borderId="1" xfId="0" applyNumberFormat="1" applyFont="1" applyBorder="1" applyAlignment="1">
      <alignment horizontal="right"/>
    </xf>
    <xf numFmtId="0" fontId="22" fillId="0" borderId="0" xfId="0" applyFont="1"/>
    <xf numFmtId="0" fontId="22" fillId="0" borderId="1" xfId="0" applyFont="1" applyBorder="1"/>
    <xf numFmtId="4" fontId="22" fillId="0" borderId="1" xfId="0" applyNumberFormat="1" applyFont="1" applyBorder="1"/>
    <xf numFmtId="0" fontId="23" fillId="0" borderId="1" xfId="0" applyFont="1" applyBorder="1"/>
    <xf numFmtId="0" fontId="24" fillId="0" borderId="0" xfId="0" applyFont="1"/>
    <xf numFmtId="4" fontId="23" fillId="0" borderId="1" xfId="0" applyNumberFormat="1" applyFont="1" applyBorder="1"/>
    <xf numFmtId="164" fontId="22" fillId="0" borderId="1" xfId="0" applyNumberFormat="1" applyFont="1" applyBorder="1"/>
    <xf numFmtId="4" fontId="18" fillId="0" borderId="1" xfId="0" applyNumberFormat="1" applyFont="1" applyBorder="1"/>
    <xf numFmtId="165" fontId="18" fillId="0" borderId="1" xfId="0" applyNumberFormat="1" applyFont="1" applyBorder="1"/>
    <xf numFmtId="0" fontId="25" fillId="0" borderId="0" xfId="0" applyFont="1"/>
    <xf numFmtId="165" fontId="15" fillId="0" borderId="1" xfId="0" applyNumberFormat="1" applyFont="1" applyBorder="1"/>
    <xf numFmtId="0" fontId="26" fillId="0" borderId="1" xfId="0" applyFont="1" applyBorder="1"/>
    <xf numFmtId="0" fontId="27" fillId="0" borderId="1" xfId="0" applyFont="1" applyBorder="1" applyAlignment="1">
      <alignment wrapText="1"/>
    </xf>
    <xf numFmtId="164" fontId="27" fillId="0" borderId="1" xfId="0" applyNumberFormat="1" applyFont="1" applyBorder="1"/>
    <xf numFmtId="164" fontId="28" fillId="0" borderId="1" xfId="0" applyNumberFormat="1" applyFont="1" applyBorder="1"/>
    <xf numFmtId="0" fontId="28" fillId="0" borderId="0" xfId="0" applyFont="1"/>
    <xf numFmtId="164" fontId="5" fillId="0" borderId="0" xfId="0" applyNumberFormat="1" applyFont="1"/>
    <xf numFmtId="164" fontId="9" fillId="0" borderId="0" xfId="0" applyNumberFormat="1" applyFont="1"/>
    <xf numFmtId="0" fontId="27" fillId="0" borderId="1" xfId="0" applyFont="1" applyBorder="1"/>
    <xf numFmtId="0" fontId="3" fillId="0" borderId="1" xfId="0" applyFont="1" applyBorder="1"/>
    <xf numFmtId="0" fontId="29" fillId="0" borderId="0" xfId="0" applyFont="1"/>
    <xf numFmtId="3" fontId="28" fillId="0" borderId="1" xfId="0" applyNumberFormat="1" applyFont="1" applyBorder="1"/>
    <xf numFmtId="3" fontId="5" fillId="0" borderId="1" xfId="0" applyNumberFormat="1" applyFont="1" applyBorder="1"/>
    <xf numFmtId="3" fontId="27" fillId="0" borderId="1" xfId="0" applyNumberFormat="1" applyFont="1" applyBorder="1"/>
    <xf numFmtId="164" fontId="15" fillId="2" borderId="1" xfId="0" applyNumberFormat="1" applyFont="1" applyFill="1" applyBorder="1"/>
    <xf numFmtId="164" fontId="16" fillId="2" borderId="1" xfId="0" applyNumberFormat="1" applyFont="1" applyFill="1" applyBorder="1"/>
    <xf numFmtId="3" fontId="16" fillId="0" borderId="1" xfId="0" applyNumberFormat="1" applyFont="1" applyBorder="1"/>
    <xf numFmtId="164" fontId="16" fillId="0" borderId="0" xfId="0" applyNumberFormat="1" applyFont="1"/>
    <xf numFmtId="0" fontId="16" fillId="0" borderId="0" xfId="0" applyFont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7"/>
  <sheetViews>
    <sheetView tabSelected="1" view="pageBreakPreview" zoomScale="87" zoomScaleNormal="100" zoomScaleSheetLayoutView="87" workbookViewId="0">
      <pane xSplit="1" ySplit="5" topLeftCell="B24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RowHeight="12.75"/>
  <cols>
    <col min="1" max="1" width="37.5703125" customWidth="1"/>
    <col min="2" max="2" width="21.5703125" customWidth="1"/>
    <col min="3" max="3" width="17.140625" customWidth="1"/>
    <col min="4" max="4" width="15.85546875" customWidth="1"/>
    <col min="5" max="5" width="10.140625" bestFit="1" customWidth="1"/>
    <col min="6" max="6" width="11.42578125" bestFit="1" customWidth="1"/>
  </cols>
  <sheetData>
    <row r="1" spans="1:6" ht="54" customHeight="1">
      <c r="A1" s="72" t="s">
        <v>70</v>
      </c>
      <c r="B1" s="72"/>
      <c r="C1" s="72"/>
      <c r="D1" s="72"/>
      <c r="E1" s="72"/>
    </row>
    <row r="3" spans="1:6">
      <c r="A3" s="1"/>
      <c r="C3" s="4" t="s">
        <v>2</v>
      </c>
    </row>
    <row r="4" spans="1:6" ht="48.75" customHeight="1">
      <c r="A4" s="70" t="s">
        <v>0</v>
      </c>
      <c r="B4" s="70" t="s">
        <v>51</v>
      </c>
      <c r="C4" s="71" t="s">
        <v>52</v>
      </c>
      <c r="D4" s="69" t="s">
        <v>1</v>
      </c>
      <c r="E4" s="69"/>
    </row>
    <row r="5" spans="1:6" ht="38.25" customHeight="1">
      <c r="A5" s="70"/>
      <c r="B5" s="70"/>
      <c r="C5" s="71"/>
      <c r="D5" s="9" t="s">
        <v>2</v>
      </c>
      <c r="E5" s="9" t="s">
        <v>3</v>
      </c>
    </row>
    <row r="6" spans="1:6" ht="33">
      <c r="A6" s="10" t="s">
        <v>4</v>
      </c>
      <c r="B6" s="11">
        <v>25487.9</v>
      </c>
      <c r="C6" s="12">
        <v>28899.8</v>
      </c>
      <c r="D6" s="12">
        <f>C6-B6</f>
        <v>3411.8999999999978</v>
      </c>
      <c r="E6" s="12">
        <f>C6/B6*100</f>
        <v>113.38635195524149</v>
      </c>
    </row>
    <row r="7" spans="1:6" ht="16.5">
      <c r="A7" s="23" t="s">
        <v>5</v>
      </c>
      <c r="B7" s="11"/>
      <c r="C7" s="14"/>
      <c r="D7" s="12"/>
      <c r="E7" s="12"/>
    </row>
    <row r="8" spans="1:6" s="5" customFormat="1" ht="16.5">
      <c r="A8" s="13" t="s">
        <v>6</v>
      </c>
      <c r="B8" s="15">
        <v>21347.599999999999</v>
      </c>
      <c r="C8" s="14">
        <v>23743.7</v>
      </c>
      <c r="D8" s="14">
        <f t="shared" ref="D8:D75" si="0">C8-B8</f>
        <v>2396.1000000000022</v>
      </c>
      <c r="E8" s="14">
        <f t="shared" ref="E8:E75" si="1">C8/B8*100</f>
        <v>111.22421255785196</v>
      </c>
    </row>
    <row r="9" spans="1:6" s="5" customFormat="1" ht="16.5">
      <c r="A9" s="13" t="s">
        <v>7</v>
      </c>
      <c r="B9" s="15">
        <v>1501.5</v>
      </c>
      <c r="C9" s="14">
        <v>1930.4</v>
      </c>
      <c r="D9" s="14">
        <f t="shared" si="0"/>
        <v>428.90000000000009</v>
      </c>
      <c r="E9" s="14">
        <f t="shared" si="1"/>
        <v>128.56476856476857</v>
      </c>
    </row>
    <row r="10" spans="1:6" s="5" customFormat="1" ht="16.5">
      <c r="A10" s="13" t="s">
        <v>8</v>
      </c>
      <c r="B10" s="14">
        <f>B6-B8-B9</f>
        <v>2638.8000000000029</v>
      </c>
      <c r="C10" s="14">
        <f>C6-C8-C9</f>
        <v>3225.6999999999985</v>
      </c>
      <c r="D10" s="14">
        <f t="shared" si="0"/>
        <v>586.89999999999554</v>
      </c>
      <c r="E10" s="14">
        <f t="shared" si="1"/>
        <v>122.24117022889173</v>
      </c>
    </row>
    <row r="11" spans="1:6" s="6" customFormat="1" ht="16.5">
      <c r="A11" s="16" t="s">
        <v>9</v>
      </c>
      <c r="B11" s="11">
        <v>145561.20000000001</v>
      </c>
      <c r="C11" s="12">
        <v>163910.6</v>
      </c>
      <c r="D11" s="12">
        <f t="shared" si="0"/>
        <v>18349.399999999994</v>
      </c>
      <c r="E11" s="12">
        <f t="shared" si="1"/>
        <v>112.60596917310382</v>
      </c>
      <c r="F11" s="57">
        <v>131486.70000000001</v>
      </c>
    </row>
    <row r="12" spans="1:6" s="6" customFormat="1" ht="16.5">
      <c r="A12" s="23" t="s">
        <v>5</v>
      </c>
      <c r="B12" s="11"/>
      <c r="C12" s="14"/>
      <c r="D12" s="14"/>
      <c r="E12" s="14"/>
      <c r="F12" s="56"/>
    </row>
    <row r="13" spans="1:6" s="6" customFormat="1" ht="16.5">
      <c r="A13" s="13" t="s">
        <v>6</v>
      </c>
      <c r="B13" s="15">
        <v>106562.4</v>
      </c>
      <c r="C13" s="14">
        <v>134379</v>
      </c>
      <c r="D13" s="14">
        <f t="shared" si="0"/>
        <v>27816.600000000006</v>
      </c>
      <c r="E13" s="14">
        <f t="shared" si="1"/>
        <v>126.1035787482264</v>
      </c>
      <c r="F13" s="56">
        <v>96480.1</v>
      </c>
    </row>
    <row r="14" spans="1:6" s="6" customFormat="1" ht="16.5">
      <c r="A14" s="13" t="s">
        <v>7</v>
      </c>
      <c r="B14" s="15">
        <v>19775.2</v>
      </c>
      <c r="C14" s="14">
        <v>17132.599999999999</v>
      </c>
      <c r="D14" s="14">
        <f t="shared" si="0"/>
        <v>-2642.6000000000022</v>
      </c>
      <c r="E14" s="14">
        <f t="shared" si="1"/>
        <v>86.6367976050811</v>
      </c>
      <c r="F14" s="56">
        <v>18421.099999999999</v>
      </c>
    </row>
    <row r="15" spans="1:6" s="6" customFormat="1" ht="33">
      <c r="A15" s="17" t="s">
        <v>56</v>
      </c>
      <c r="B15" s="15">
        <v>6946.7</v>
      </c>
      <c r="C15" s="14">
        <v>5496.2</v>
      </c>
      <c r="D15" s="14">
        <f t="shared" si="0"/>
        <v>-1450.5</v>
      </c>
      <c r="E15" s="14">
        <f t="shared" si="1"/>
        <v>79.119581959779467</v>
      </c>
      <c r="F15" s="56">
        <v>5720.8</v>
      </c>
    </row>
    <row r="16" spans="1:6" s="68" customFormat="1" ht="15.75">
      <c r="A16" s="25" t="s">
        <v>57</v>
      </c>
      <c r="B16" s="26">
        <v>2548</v>
      </c>
      <c r="C16" s="66">
        <v>2611</v>
      </c>
      <c r="D16" s="27">
        <f t="shared" si="0"/>
        <v>63</v>
      </c>
      <c r="E16" s="27">
        <f t="shared" si="1"/>
        <v>102.47252747252746</v>
      </c>
      <c r="F16" s="67"/>
    </row>
    <row r="17" spans="1:6" s="68" customFormat="1" ht="31.5">
      <c r="A17" s="25" t="s">
        <v>58</v>
      </c>
      <c r="B17" s="26">
        <v>34</v>
      </c>
      <c r="C17" s="66">
        <v>34</v>
      </c>
      <c r="D17" s="27">
        <f t="shared" si="0"/>
        <v>0</v>
      </c>
      <c r="E17" s="27">
        <f t="shared" si="1"/>
        <v>100</v>
      </c>
      <c r="F17" s="67"/>
    </row>
    <row r="18" spans="1:6" s="6" customFormat="1" ht="16.5">
      <c r="A18" s="13" t="s">
        <v>8</v>
      </c>
      <c r="B18" s="15">
        <f>B11-B13-B14-B15</f>
        <v>12276.900000000016</v>
      </c>
      <c r="C18" s="15">
        <f>C11-C13-C14-C15</f>
        <v>6902.8000000000075</v>
      </c>
      <c r="D18" s="14">
        <f t="shared" si="0"/>
        <v>-5374.1000000000085</v>
      </c>
      <c r="E18" s="14">
        <f t="shared" si="1"/>
        <v>56.225920224160809</v>
      </c>
      <c r="F18" s="56"/>
    </row>
    <row r="19" spans="1:6" s="7" customFormat="1" ht="16.5">
      <c r="A19" s="16" t="s">
        <v>53</v>
      </c>
      <c r="B19" s="11">
        <v>0</v>
      </c>
      <c r="C19" s="11">
        <v>89997.8</v>
      </c>
      <c r="D19" s="12"/>
      <c r="E19" s="12"/>
    </row>
    <row r="20" spans="1:6" s="6" customFormat="1" ht="16.5">
      <c r="A20" s="13" t="s">
        <v>6</v>
      </c>
      <c r="B20" s="15"/>
      <c r="C20" s="15">
        <v>68808</v>
      </c>
      <c r="D20" s="14"/>
      <c r="E20" s="14"/>
    </row>
    <row r="21" spans="1:6" s="6" customFormat="1" ht="16.5">
      <c r="A21" s="13" t="s">
        <v>7</v>
      </c>
      <c r="B21" s="15"/>
      <c r="C21" s="15">
        <v>6597.9</v>
      </c>
      <c r="D21" s="14"/>
      <c r="E21" s="14"/>
    </row>
    <row r="22" spans="1:6" s="6" customFormat="1" ht="16.5">
      <c r="A22" s="13" t="s">
        <v>54</v>
      </c>
      <c r="B22" s="15"/>
      <c r="C22" s="15">
        <v>12052.1</v>
      </c>
      <c r="D22" s="14"/>
      <c r="E22" s="14"/>
    </row>
    <row r="23" spans="1:6" s="6" customFormat="1" ht="16.5">
      <c r="A23" s="59" t="s">
        <v>55</v>
      </c>
      <c r="B23" s="15"/>
      <c r="C23" s="15"/>
      <c r="D23" s="14"/>
      <c r="E23" s="14"/>
    </row>
    <row r="24" spans="1:6" s="55" customFormat="1" ht="16.5">
      <c r="A24" s="58" t="s">
        <v>60</v>
      </c>
      <c r="B24" s="53"/>
      <c r="C24" s="53">
        <v>900</v>
      </c>
      <c r="D24" s="54"/>
      <c r="E24" s="54"/>
    </row>
    <row r="25" spans="1:6" s="55" customFormat="1" ht="16.5">
      <c r="A25" s="58" t="s">
        <v>59</v>
      </c>
      <c r="B25" s="53"/>
      <c r="C25" s="53">
        <v>2800</v>
      </c>
      <c r="D25" s="54"/>
      <c r="E25" s="54"/>
    </row>
    <row r="26" spans="1:6" s="55" customFormat="1" ht="16.5">
      <c r="A26" s="13" t="s">
        <v>68</v>
      </c>
      <c r="B26" s="53"/>
      <c r="C26" s="53">
        <f>2000+2.7</f>
        <v>2002.7</v>
      </c>
      <c r="D26" s="54"/>
      <c r="E26" s="54"/>
    </row>
    <row r="27" spans="1:6" s="55" customFormat="1" ht="16.5">
      <c r="A27" s="13" t="s">
        <v>8</v>
      </c>
      <c r="B27" s="53"/>
      <c r="C27" s="53">
        <f>C19-C20-C21-C22-C26</f>
        <v>537.10000000000286</v>
      </c>
      <c r="D27" s="54"/>
      <c r="E27" s="54"/>
    </row>
    <row r="28" spans="1:6" s="6" customFormat="1" ht="32.25" customHeight="1">
      <c r="A28" s="10" t="s">
        <v>10</v>
      </c>
      <c r="B28" s="11">
        <v>37911.5</v>
      </c>
      <c r="C28" s="12">
        <v>40728.6</v>
      </c>
      <c r="D28" s="12">
        <f t="shared" si="0"/>
        <v>2817.0999999999985</v>
      </c>
      <c r="E28" s="12">
        <f t="shared" si="1"/>
        <v>107.43072682431452</v>
      </c>
      <c r="F28" s="56"/>
    </row>
    <row r="29" spans="1:6" s="7" customFormat="1" ht="16.5">
      <c r="A29" s="24" t="s">
        <v>5</v>
      </c>
      <c r="B29" s="15"/>
      <c r="C29" s="14"/>
      <c r="D29" s="14"/>
      <c r="E29" s="14"/>
    </row>
    <row r="30" spans="1:6" s="7" customFormat="1" ht="33">
      <c r="A30" s="17" t="s">
        <v>11</v>
      </c>
      <c r="B30" s="15">
        <v>3125.2</v>
      </c>
      <c r="C30" s="14">
        <v>3864.2</v>
      </c>
      <c r="D30" s="14">
        <f t="shared" si="0"/>
        <v>739</v>
      </c>
      <c r="E30" s="14">
        <f t="shared" si="1"/>
        <v>123.646486624856</v>
      </c>
    </row>
    <row r="31" spans="1:6" s="28" customFormat="1" ht="20.25" customHeight="1">
      <c r="A31" s="25" t="s">
        <v>6</v>
      </c>
      <c r="B31" s="26">
        <v>2825.8</v>
      </c>
      <c r="C31" s="27">
        <v>3715.8</v>
      </c>
      <c r="D31" s="27">
        <f t="shared" si="0"/>
        <v>890</v>
      </c>
      <c r="E31" s="27">
        <f t="shared" si="1"/>
        <v>131.49550569750159</v>
      </c>
    </row>
    <row r="32" spans="1:6" s="28" customFormat="1" ht="15.75">
      <c r="A32" s="29" t="s">
        <v>7</v>
      </c>
      <c r="B32" s="26">
        <v>46.5</v>
      </c>
      <c r="C32" s="27">
        <v>45.8</v>
      </c>
      <c r="D32" s="27">
        <f t="shared" si="0"/>
        <v>-0.70000000000000284</v>
      </c>
      <c r="E32" s="27">
        <f t="shared" si="1"/>
        <v>98.494623655913969</v>
      </c>
    </row>
    <row r="33" spans="1:5" s="28" customFormat="1" ht="15.75">
      <c r="A33" s="29" t="s">
        <v>8</v>
      </c>
      <c r="B33" s="26">
        <f>B30-B31-B32</f>
        <v>252.89999999999964</v>
      </c>
      <c r="C33" s="26">
        <f>C30-C31-C32</f>
        <v>102.59999999999964</v>
      </c>
      <c r="D33" s="27">
        <f t="shared" si="0"/>
        <v>-150.30000000000001</v>
      </c>
      <c r="E33" s="27">
        <f t="shared" si="1"/>
        <v>40.569395017793511</v>
      </c>
    </row>
    <row r="34" spans="1:5" s="7" customFormat="1" ht="49.5">
      <c r="A34" s="17" t="s">
        <v>12</v>
      </c>
      <c r="B34" s="15">
        <v>824.3</v>
      </c>
      <c r="C34" s="14">
        <v>974.7</v>
      </c>
      <c r="D34" s="14">
        <f t="shared" si="0"/>
        <v>150.40000000000009</v>
      </c>
      <c r="E34" s="14">
        <f t="shared" si="1"/>
        <v>118.24578430183188</v>
      </c>
    </row>
    <row r="35" spans="1:5" s="30" customFormat="1" ht="15.75">
      <c r="A35" s="25" t="s">
        <v>6</v>
      </c>
      <c r="B35" s="26">
        <v>691.8</v>
      </c>
      <c r="C35" s="27">
        <v>826.5</v>
      </c>
      <c r="D35" s="27">
        <f t="shared" si="0"/>
        <v>134.70000000000005</v>
      </c>
      <c r="E35" s="27">
        <f t="shared" si="1"/>
        <v>119.47094535993061</v>
      </c>
    </row>
    <row r="36" spans="1:5" s="30" customFormat="1" ht="15.75">
      <c r="A36" s="29" t="s">
        <v>7</v>
      </c>
      <c r="B36" s="26">
        <v>65.5</v>
      </c>
      <c r="C36" s="27">
        <v>75.5</v>
      </c>
      <c r="D36" s="27">
        <f t="shared" si="0"/>
        <v>10</v>
      </c>
      <c r="E36" s="27">
        <f t="shared" si="1"/>
        <v>115.26717557251909</v>
      </c>
    </row>
    <row r="37" spans="1:5" s="30" customFormat="1" ht="15.75">
      <c r="A37" s="29" t="s">
        <v>8</v>
      </c>
      <c r="B37" s="26">
        <f>B34-B35-B36</f>
        <v>67</v>
      </c>
      <c r="C37" s="26">
        <f>C34-C35-C36</f>
        <v>72.700000000000045</v>
      </c>
      <c r="D37" s="27">
        <f t="shared" si="0"/>
        <v>5.7000000000000455</v>
      </c>
      <c r="E37" s="27">
        <f t="shared" si="1"/>
        <v>108.50746268656724</v>
      </c>
    </row>
    <row r="38" spans="1:5" s="7" customFormat="1" ht="16.5">
      <c r="A38" s="17" t="s">
        <v>13</v>
      </c>
      <c r="B38" s="15">
        <f>1520.3-50</f>
        <v>1470.3</v>
      </c>
      <c r="C38" s="14">
        <v>1768.5</v>
      </c>
      <c r="D38" s="14">
        <f t="shared" si="0"/>
        <v>298.20000000000005</v>
      </c>
      <c r="E38" s="14">
        <f t="shared" si="1"/>
        <v>120.28157518873699</v>
      </c>
    </row>
    <row r="39" spans="1:5" s="7" customFormat="1" ht="16.5">
      <c r="A39" s="17" t="s">
        <v>14</v>
      </c>
      <c r="B39" s="15">
        <v>1196.5999999999999</v>
      </c>
      <c r="C39" s="14">
        <v>1112.4000000000001</v>
      </c>
      <c r="D39" s="14">
        <f t="shared" si="0"/>
        <v>-84.199999999999818</v>
      </c>
      <c r="E39" s="14">
        <f t="shared" si="1"/>
        <v>92.963396289486894</v>
      </c>
    </row>
    <row r="40" spans="1:5" s="7" customFormat="1" ht="16.5">
      <c r="A40" s="17" t="s">
        <v>62</v>
      </c>
      <c r="B40" s="15">
        <v>5632.3</v>
      </c>
      <c r="C40" s="14">
        <v>6504.4</v>
      </c>
      <c r="D40" s="14">
        <f t="shared" si="0"/>
        <v>872.09999999999945</v>
      </c>
      <c r="E40" s="14">
        <f t="shared" si="1"/>
        <v>115.48390533174724</v>
      </c>
    </row>
    <row r="41" spans="1:5" s="7" customFormat="1" ht="16.5">
      <c r="A41" s="17" t="s">
        <v>63</v>
      </c>
      <c r="B41" s="15">
        <v>865.8</v>
      </c>
      <c r="C41" s="14">
        <v>997.3</v>
      </c>
      <c r="D41" s="14">
        <f t="shared" si="0"/>
        <v>131.5</v>
      </c>
      <c r="E41" s="14">
        <f t="shared" si="1"/>
        <v>115.18826518826519</v>
      </c>
    </row>
    <row r="42" spans="1:5" s="60" customFormat="1" ht="17.25">
      <c r="A42" s="52" t="s">
        <v>61</v>
      </c>
      <c r="B42" s="63">
        <v>3317</v>
      </c>
      <c r="C42" s="61">
        <v>3401</v>
      </c>
      <c r="D42" s="62">
        <f t="shared" si="0"/>
        <v>84</v>
      </c>
      <c r="E42" s="62">
        <f t="shared" si="1"/>
        <v>102.53240880313537</v>
      </c>
    </row>
    <row r="43" spans="1:5" s="7" customFormat="1" ht="33">
      <c r="A43" s="17" t="s">
        <v>49</v>
      </c>
      <c r="B43" s="15">
        <f>B28-B30-B34-B38-B39-B40-B41</f>
        <v>24797.000000000004</v>
      </c>
      <c r="C43" s="14">
        <v>24951.1</v>
      </c>
      <c r="D43" s="14">
        <f t="shared" si="0"/>
        <v>154.09999999999491</v>
      </c>
      <c r="E43" s="14">
        <f t="shared" si="1"/>
        <v>100.62144614267854</v>
      </c>
    </row>
    <row r="44" spans="1:5" s="6" customFormat="1" ht="33">
      <c r="A44" s="10" t="s">
        <v>17</v>
      </c>
      <c r="B44" s="11">
        <v>54621.2</v>
      </c>
      <c r="C44" s="12">
        <f>C46+C47+C48+C49</f>
        <v>51635.4</v>
      </c>
      <c r="D44" s="12">
        <f t="shared" si="0"/>
        <v>-2985.7999999999956</v>
      </c>
      <c r="E44" s="12">
        <f t="shared" si="1"/>
        <v>94.533624307045628</v>
      </c>
    </row>
    <row r="45" spans="1:5" s="6" customFormat="1" ht="16.5">
      <c r="A45" s="17" t="s">
        <v>5</v>
      </c>
      <c r="B45" s="15"/>
      <c r="C45" s="14"/>
      <c r="D45" s="14"/>
      <c r="E45" s="14"/>
    </row>
    <row r="46" spans="1:5" ht="33">
      <c r="A46" s="17" t="s">
        <v>18</v>
      </c>
      <c r="B46" s="15">
        <v>2573.1999999999998</v>
      </c>
      <c r="C46" s="14"/>
      <c r="D46" s="14">
        <f t="shared" si="0"/>
        <v>-2573.1999999999998</v>
      </c>
      <c r="E46" s="14">
        <f t="shared" si="1"/>
        <v>0</v>
      </c>
    </row>
    <row r="47" spans="1:5" ht="16.5">
      <c r="A47" s="17" t="s">
        <v>19</v>
      </c>
      <c r="B47" s="15">
        <v>6000</v>
      </c>
      <c r="C47" s="14">
        <v>3000</v>
      </c>
      <c r="D47" s="14">
        <f t="shared" si="0"/>
        <v>-3000</v>
      </c>
      <c r="E47" s="14">
        <f t="shared" si="1"/>
        <v>50</v>
      </c>
    </row>
    <row r="48" spans="1:5" ht="33">
      <c r="A48" s="17" t="s">
        <v>50</v>
      </c>
      <c r="B48" s="15">
        <v>549.6</v>
      </c>
      <c r="C48" s="14">
        <v>632</v>
      </c>
      <c r="D48" s="14">
        <f t="shared" si="0"/>
        <v>82.399999999999977</v>
      </c>
      <c r="E48" s="14">
        <f t="shared" si="1"/>
        <v>114.99272197962154</v>
      </c>
    </row>
    <row r="49" spans="1:5" ht="33">
      <c r="A49" s="17" t="s">
        <v>41</v>
      </c>
      <c r="B49" s="15">
        <v>45498.400000000001</v>
      </c>
      <c r="C49" s="14">
        <f>42916.6+4000+1086.8</f>
        <v>48003.4</v>
      </c>
      <c r="D49" s="14">
        <f t="shared" si="0"/>
        <v>2505</v>
      </c>
      <c r="E49" s="14">
        <f t="shared" si="1"/>
        <v>105.50568811210942</v>
      </c>
    </row>
    <row r="50" spans="1:5" ht="16.5">
      <c r="A50" s="23" t="s">
        <v>42</v>
      </c>
      <c r="B50" s="11"/>
      <c r="C50" s="14"/>
      <c r="D50" s="14"/>
      <c r="E50" s="14"/>
    </row>
    <row r="51" spans="1:5" s="32" customFormat="1" ht="31.5">
      <c r="A51" s="33" t="s">
        <v>20</v>
      </c>
      <c r="B51" s="64">
        <v>4048</v>
      </c>
      <c r="C51" s="65">
        <f>4883+707.9</f>
        <v>5590.9</v>
      </c>
      <c r="D51" s="27">
        <f t="shared" si="0"/>
        <v>1542.8999999999996</v>
      </c>
      <c r="E51" s="27">
        <f t="shared" si="1"/>
        <v>138.11511857707507</v>
      </c>
    </row>
    <row r="52" spans="1:5" s="32" customFormat="1" ht="15.75">
      <c r="A52" s="34" t="s">
        <v>21</v>
      </c>
      <c r="B52" s="64">
        <v>5849.1</v>
      </c>
      <c r="C52" s="65">
        <v>6591.9</v>
      </c>
      <c r="D52" s="27">
        <f t="shared" si="0"/>
        <v>742.79999999999927</v>
      </c>
      <c r="E52" s="27">
        <f t="shared" si="1"/>
        <v>112.69938964968969</v>
      </c>
    </row>
    <row r="53" spans="1:5" s="32" customFormat="1" ht="31.5">
      <c r="A53" s="33" t="s">
        <v>22</v>
      </c>
      <c r="B53" s="64">
        <v>1779.2</v>
      </c>
      <c r="C53" s="65">
        <v>2500</v>
      </c>
      <c r="D53" s="27">
        <f t="shared" si="0"/>
        <v>720.8</v>
      </c>
      <c r="E53" s="27">
        <f t="shared" si="1"/>
        <v>140.51258992805757</v>
      </c>
    </row>
    <row r="54" spans="1:5" s="32" customFormat="1" ht="66" customHeight="1">
      <c r="A54" s="33" t="s">
        <v>23</v>
      </c>
      <c r="B54" s="26">
        <v>9885</v>
      </c>
      <c r="C54" s="27">
        <v>10415</v>
      </c>
      <c r="D54" s="27">
        <f t="shared" si="0"/>
        <v>530</v>
      </c>
      <c r="E54" s="27">
        <f t="shared" si="1"/>
        <v>105.36165907941326</v>
      </c>
    </row>
    <row r="55" spans="1:5" s="32" customFormat="1" ht="47.25">
      <c r="A55" s="33" t="s">
        <v>24</v>
      </c>
      <c r="B55" s="26">
        <v>6562.1</v>
      </c>
      <c r="C55" s="27">
        <f>8506.8+378.9</f>
        <v>8885.6999999999989</v>
      </c>
      <c r="D55" s="27">
        <f t="shared" si="0"/>
        <v>2323.5999999999985</v>
      </c>
      <c r="E55" s="27">
        <f t="shared" si="1"/>
        <v>135.40939638225566</v>
      </c>
    </row>
    <row r="56" spans="1:5" s="32" customFormat="1" ht="47.25">
      <c r="A56" s="33" t="s">
        <v>25</v>
      </c>
      <c r="B56" s="26">
        <v>10444.799999999999</v>
      </c>
      <c r="C56" s="27">
        <f>3000+4000</f>
        <v>7000</v>
      </c>
      <c r="D56" s="27">
        <f t="shared" si="0"/>
        <v>-3444.7999999999993</v>
      </c>
      <c r="E56" s="27">
        <f t="shared" si="1"/>
        <v>67.018995098039227</v>
      </c>
    </row>
    <row r="57" spans="1:5" s="32" customFormat="1" ht="94.5">
      <c r="A57" s="33" t="s">
        <v>26</v>
      </c>
      <c r="B57" s="26">
        <v>5512.4</v>
      </c>
      <c r="C57" s="27">
        <v>5592.8</v>
      </c>
      <c r="D57" s="27">
        <f t="shared" si="0"/>
        <v>80.400000000000546</v>
      </c>
      <c r="E57" s="27">
        <f t="shared" si="1"/>
        <v>101.45852985995212</v>
      </c>
    </row>
    <row r="58" spans="1:5" s="32" customFormat="1" ht="16.5" customHeight="1">
      <c r="A58" s="33" t="s">
        <v>27</v>
      </c>
      <c r="B58" s="26">
        <v>1417.8</v>
      </c>
      <c r="C58" s="27">
        <v>1427.1</v>
      </c>
      <c r="D58" s="27">
        <f t="shared" si="0"/>
        <v>9.2999999999999545</v>
      </c>
      <c r="E58" s="27">
        <f t="shared" si="1"/>
        <v>100.65594583157002</v>
      </c>
    </row>
    <row r="59" spans="1:5" ht="16.5">
      <c r="A59" s="16" t="s">
        <v>16</v>
      </c>
      <c r="B59" s="11">
        <v>15386.7</v>
      </c>
      <c r="C59" s="12">
        <v>20395.099999999999</v>
      </c>
      <c r="D59" s="12">
        <f t="shared" si="0"/>
        <v>5008.3999999999978</v>
      </c>
      <c r="E59" s="12">
        <f t="shared" si="1"/>
        <v>132.55018944932959</v>
      </c>
    </row>
    <row r="60" spans="1:5" ht="16.5">
      <c r="A60" s="13" t="s">
        <v>5</v>
      </c>
      <c r="B60" s="15"/>
      <c r="C60" s="14"/>
      <c r="D60" s="14"/>
      <c r="E60" s="14"/>
    </row>
    <row r="61" spans="1:5" ht="16.5">
      <c r="A61" s="13" t="s">
        <v>6</v>
      </c>
      <c r="B61" s="15">
        <v>11800.4</v>
      </c>
      <c r="C61" s="14">
        <v>16598.099999999999</v>
      </c>
      <c r="D61" s="14">
        <f t="shared" si="0"/>
        <v>4797.6999999999989</v>
      </c>
      <c r="E61" s="14">
        <f t="shared" si="1"/>
        <v>140.65709636961458</v>
      </c>
    </row>
    <row r="62" spans="1:5" ht="16.5">
      <c r="A62" s="13" t="s">
        <v>7</v>
      </c>
      <c r="B62" s="15">
        <v>1417.9</v>
      </c>
      <c r="C62" s="14">
        <v>1340.6</v>
      </c>
      <c r="D62" s="14">
        <f t="shared" si="0"/>
        <v>-77.300000000000182</v>
      </c>
      <c r="E62" s="14">
        <f t="shared" si="1"/>
        <v>94.548275618872964</v>
      </c>
    </row>
    <row r="63" spans="1:5" ht="16.5">
      <c r="A63" s="13" t="s">
        <v>8</v>
      </c>
      <c r="B63" s="15">
        <f>B59-B61-B62</f>
        <v>2168.400000000001</v>
      </c>
      <c r="C63" s="15">
        <f>C59-C61-C62</f>
        <v>2456.4</v>
      </c>
      <c r="D63" s="14">
        <f t="shared" si="0"/>
        <v>287.99999999999909</v>
      </c>
      <c r="E63" s="14">
        <f t="shared" si="1"/>
        <v>113.2816823464305</v>
      </c>
    </row>
    <row r="64" spans="1:5" ht="33.75" customHeight="1">
      <c r="A64" s="10" t="s">
        <v>43</v>
      </c>
      <c r="B64" s="11">
        <f>B66+B67</f>
        <v>2264</v>
      </c>
      <c r="C64" s="11">
        <f>C66+C67</f>
        <v>2185.5</v>
      </c>
      <c r="D64" s="12">
        <f t="shared" si="0"/>
        <v>-78.5</v>
      </c>
      <c r="E64" s="12">
        <f t="shared" si="1"/>
        <v>96.532685512367493</v>
      </c>
    </row>
    <row r="65" spans="1:5" ht="16.5">
      <c r="A65" s="13" t="s">
        <v>5</v>
      </c>
      <c r="B65" s="11"/>
      <c r="C65" s="14"/>
      <c r="D65" s="14"/>
      <c r="E65" s="14"/>
    </row>
    <row r="66" spans="1:5" ht="16.5">
      <c r="A66" s="13" t="s">
        <v>28</v>
      </c>
      <c r="B66" s="15">
        <v>990</v>
      </c>
      <c r="C66" s="14">
        <v>1108</v>
      </c>
      <c r="D66" s="14">
        <f t="shared" si="0"/>
        <v>118</v>
      </c>
      <c r="E66" s="14">
        <f t="shared" si="1"/>
        <v>111.91919191919193</v>
      </c>
    </row>
    <row r="67" spans="1:5" ht="16.5">
      <c r="A67" s="13" t="s">
        <v>29</v>
      </c>
      <c r="B67" s="15">
        <v>1274</v>
      </c>
      <c r="C67" s="14">
        <v>1077.5</v>
      </c>
      <c r="D67" s="14">
        <f t="shared" si="0"/>
        <v>-196.5</v>
      </c>
      <c r="E67" s="14">
        <f t="shared" si="1"/>
        <v>84.576138147566709</v>
      </c>
    </row>
    <row r="68" spans="1:5" ht="16.5">
      <c r="A68" s="16" t="s">
        <v>30</v>
      </c>
      <c r="B68" s="11">
        <v>4953.6000000000004</v>
      </c>
      <c r="C68" s="12">
        <v>4319.3999999999996</v>
      </c>
      <c r="D68" s="12">
        <f t="shared" si="0"/>
        <v>-634.20000000000073</v>
      </c>
      <c r="E68" s="12">
        <f t="shared" si="1"/>
        <v>87.197189922480618</v>
      </c>
    </row>
    <row r="69" spans="1:5" ht="16.5">
      <c r="A69" s="13" t="s">
        <v>5</v>
      </c>
      <c r="B69" s="15"/>
      <c r="C69" s="14"/>
      <c r="D69" s="14"/>
      <c r="E69" s="14"/>
    </row>
    <row r="70" spans="1:5" ht="16.5">
      <c r="A70" s="13" t="s">
        <v>6</v>
      </c>
      <c r="B70" s="15">
        <v>2199.1</v>
      </c>
      <c r="C70" s="14">
        <v>2967.8</v>
      </c>
      <c r="D70" s="14">
        <f t="shared" si="0"/>
        <v>768.70000000000027</v>
      </c>
      <c r="E70" s="14">
        <f t="shared" si="1"/>
        <v>134.95520894911556</v>
      </c>
    </row>
    <row r="71" spans="1:5" ht="16.5">
      <c r="A71" s="13" t="s">
        <v>7</v>
      </c>
      <c r="B71" s="15">
        <v>263.5</v>
      </c>
      <c r="C71" s="14">
        <v>180.9</v>
      </c>
      <c r="D71" s="14">
        <f t="shared" si="0"/>
        <v>-82.6</v>
      </c>
      <c r="E71" s="14">
        <f t="shared" si="1"/>
        <v>68.652751423149908</v>
      </c>
    </row>
    <row r="72" spans="1:5" ht="33">
      <c r="A72" s="17" t="s">
        <v>31</v>
      </c>
      <c r="B72" s="15">
        <f>B68-B70-B71</f>
        <v>2491.0000000000005</v>
      </c>
      <c r="C72" s="14">
        <f>C68-C70-C71</f>
        <v>1170.6999999999994</v>
      </c>
      <c r="D72" s="14">
        <f t="shared" si="0"/>
        <v>-1320.3000000000011</v>
      </c>
      <c r="E72" s="14">
        <f t="shared" si="1"/>
        <v>46.997189883580859</v>
      </c>
    </row>
    <row r="73" spans="1:5" ht="33">
      <c r="A73" s="10" t="s">
        <v>64</v>
      </c>
      <c r="B73" s="11">
        <v>494.6</v>
      </c>
      <c r="C73" s="12">
        <v>130</v>
      </c>
      <c r="D73" s="12">
        <f t="shared" si="0"/>
        <v>-364.6</v>
      </c>
      <c r="E73" s="12">
        <f t="shared" si="1"/>
        <v>26.283865750101093</v>
      </c>
    </row>
    <row r="74" spans="1:5" ht="21" customHeight="1">
      <c r="A74" s="10" t="s">
        <v>67</v>
      </c>
      <c r="B74" s="11">
        <v>1897.5</v>
      </c>
      <c r="C74" s="12">
        <v>2000</v>
      </c>
      <c r="D74" s="12">
        <f t="shared" si="0"/>
        <v>102.5</v>
      </c>
      <c r="E74" s="12">
        <f t="shared" si="1"/>
        <v>105.40184453227933</v>
      </c>
    </row>
    <row r="75" spans="1:5" ht="49.5">
      <c r="A75" s="10" t="s">
        <v>32</v>
      </c>
      <c r="B75" s="11">
        <v>100</v>
      </c>
      <c r="C75" s="12">
        <v>100</v>
      </c>
      <c r="D75" s="12">
        <f t="shared" si="0"/>
        <v>0</v>
      </c>
      <c r="E75" s="12">
        <f t="shared" si="1"/>
        <v>100</v>
      </c>
    </row>
    <row r="76" spans="1:5" ht="49.5">
      <c r="A76" s="10" t="s">
        <v>33</v>
      </c>
      <c r="B76" s="11">
        <f>B77+B78+B79+B80+B81</f>
        <v>8440</v>
      </c>
      <c r="C76" s="11">
        <f>C77+C78+C79+C80</f>
        <v>6313.2</v>
      </c>
      <c r="D76" s="12">
        <f>C76-B76</f>
        <v>-2126.8000000000002</v>
      </c>
      <c r="E76" s="12">
        <f>C76/B76*100</f>
        <v>74.800947867298575</v>
      </c>
    </row>
    <row r="77" spans="1:5" ht="16.5">
      <c r="A77" s="18" t="s">
        <v>34</v>
      </c>
      <c r="B77" s="19">
        <v>1800</v>
      </c>
      <c r="C77" s="14">
        <v>2463.1999999999998</v>
      </c>
      <c r="D77" s="14">
        <f>C77-B77</f>
        <v>663.19999999999982</v>
      </c>
      <c r="E77" s="14">
        <f>C77/B77*100</f>
        <v>136.84444444444443</v>
      </c>
    </row>
    <row r="78" spans="1:5" ht="16.5">
      <c r="A78" s="18" t="s">
        <v>35</v>
      </c>
      <c r="B78" s="19">
        <f>500+34.7-34.7</f>
        <v>500.00000000000006</v>
      </c>
      <c r="C78" s="14">
        <v>0</v>
      </c>
      <c r="D78" s="14">
        <f t="shared" ref="D78:D81" si="2">C78-B78</f>
        <v>-500.00000000000006</v>
      </c>
      <c r="E78" s="14">
        <f t="shared" ref="E78:E80" si="3">C78/B78*100</f>
        <v>0</v>
      </c>
    </row>
    <row r="79" spans="1:5" ht="16.5">
      <c r="A79" s="18" t="s">
        <v>65</v>
      </c>
      <c r="B79" s="19">
        <f>2000+640</f>
        <v>2640</v>
      </c>
      <c r="C79" s="14">
        <v>1000</v>
      </c>
      <c r="D79" s="14">
        <f t="shared" si="2"/>
        <v>-1640</v>
      </c>
      <c r="E79" s="14">
        <f t="shared" si="3"/>
        <v>37.878787878787875</v>
      </c>
    </row>
    <row r="80" spans="1:5" ht="16.5">
      <c r="A80" s="18" t="s">
        <v>66</v>
      </c>
      <c r="B80" s="19">
        <f>2000+1500</f>
        <v>3500</v>
      </c>
      <c r="C80" s="14">
        <v>2850</v>
      </c>
      <c r="D80" s="14">
        <f t="shared" si="2"/>
        <v>-650</v>
      </c>
      <c r="E80" s="14">
        <f t="shared" si="3"/>
        <v>81.428571428571431</v>
      </c>
    </row>
    <row r="81" spans="1:5" ht="16.5">
      <c r="A81" s="20" t="s">
        <v>36</v>
      </c>
      <c r="B81" s="19">
        <v>0</v>
      </c>
      <c r="C81" s="14">
        <v>0</v>
      </c>
      <c r="D81" s="14">
        <f t="shared" si="2"/>
        <v>0</v>
      </c>
      <c r="E81" s="14"/>
    </row>
    <row r="82" spans="1:5" ht="49.5">
      <c r="A82" s="10" t="s">
        <v>39</v>
      </c>
      <c r="B82" s="11">
        <v>160.19999999999999</v>
      </c>
      <c r="C82" s="12">
        <v>190.3</v>
      </c>
      <c r="D82" s="12">
        <f t="shared" ref="D82:D86" si="4">C82-B82</f>
        <v>30.100000000000023</v>
      </c>
      <c r="E82" s="12">
        <f t="shared" ref="E82:E86" si="5">C82/B82*100</f>
        <v>118.78901373283396</v>
      </c>
    </row>
    <row r="83" spans="1:5" ht="16.5">
      <c r="A83" s="16" t="s">
        <v>37</v>
      </c>
      <c r="B83" s="11">
        <v>1000</v>
      </c>
      <c r="C83" s="12">
        <v>1500</v>
      </c>
      <c r="D83" s="12">
        <f t="shared" si="4"/>
        <v>500</v>
      </c>
      <c r="E83" s="12">
        <f t="shared" si="5"/>
        <v>150</v>
      </c>
    </row>
    <row r="84" spans="1:5" ht="49.5">
      <c r="A84" s="10" t="s">
        <v>38</v>
      </c>
      <c r="B84" s="11">
        <v>22764.2</v>
      </c>
      <c r="C84" s="12">
        <v>32057.7</v>
      </c>
      <c r="D84" s="12">
        <f t="shared" si="4"/>
        <v>9293.5</v>
      </c>
      <c r="E84" s="12">
        <f t="shared" si="5"/>
        <v>140.82506743043902</v>
      </c>
    </row>
    <row r="85" spans="1:5" ht="49.5">
      <c r="A85" s="10" t="s">
        <v>40</v>
      </c>
      <c r="B85" s="11">
        <v>5086.5</v>
      </c>
      <c r="C85" s="12">
        <v>0</v>
      </c>
      <c r="D85" s="12">
        <f t="shared" si="4"/>
        <v>-5086.5</v>
      </c>
      <c r="E85" s="12">
        <f t="shared" si="5"/>
        <v>0</v>
      </c>
    </row>
    <row r="86" spans="1:5" ht="16.5">
      <c r="A86" s="16" t="s">
        <v>15</v>
      </c>
      <c r="B86" s="11">
        <f>1799.6+30</f>
        <v>1829.6</v>
      </c>
      <c r="C86" s="12">
        <v>11682.8</v>
      </c>
      <c r="D86" s="12">
        <f t="shared" si="4"/>
        <v>9853.1999999999989</v>
      </c>
      <c r="E86" s="12">
        <f t="shared" si="5"/>
        <v>638.54394403148228</v>
      </c>
    </row>
    <row r="87" spans="1:5" s="8" customFormat="1" ht="20.25">
      <c r="A87" s="21" t="s">
        <v>44</v>
      </c>
      <c r="B87" s="22">
        <f>B6+B11+B19+B28+B44+B59+B64+B68+B73+B74+B75+B76+B82+B83+B84+B85+B86</f>
        <v>327958.69999999995</v>
      </c>
      <c r="C87" s="22">
        <f>C6+C11+C19+C28+C44+C59+C64+C68+C73+C74+C75+C76+C82+C83+C84+C85+C86</f>
        <v>456046.2</v>
      </c>
      <c r="D87" s="22">
        <f>C87-B87</f>
        <v>128087.50000000006</v>
      </c>
      <c r="E87" s="22">
        <f>C87/B87*100</f>
        <v>139.05598479320722</v>
      </c>
    </row>
    <row r="88" spans="1:5" s="38" customFormat="1" ht="40.5">
      <c r="A88" s="36" t="s">
        <v>45</v>
      </c>
      <c r="B88" s="37">
        <f>B87-B84</f>
        <v>305194.49999999994</v>
      </c>
      <c r="C88" s="37">
        <f>C87-C84</f>
        <v>423988.5</v>
      </c>
      <c r="D88" s="39">
        <f>C88-B88</f>
        <v>118794.00000000006</v>
      </c>
      <c r="E88" s="39">
        <f>C88/B88*100</f>
        <v>138.92403041339213</v>
      </c>
    </row>
    <row r="89" spans="1:5" ht="16.5">
      <c r="A89" s="13" t="s">
        <v>5</v>
      </c>
      <c r="B89" s="14"/>
      <c r="C89" s="14"/>
      <c r="D89" s="14"/>
      <c r="E89" s="14"/>
    </row>
    <row r="90" spans="1:5" ht="15.75">
      <c r="A90" s="31" t="s">
        <v>6</v>
      </c>
      <c r="B90" s="46">
        <f>B8+B13+B31+B35+B61+B70</f>
        <v>145427.1</v>
      </c>
      <c r="C90" s="46">
        <f>C8+C13+C19+C31+C35+C61+C70</f>
        <v>272228.69999999995</v>
      </c>
      <c r="D90" s="46">
        <f>C90-B90</f>
        <v>126801.59999999995</v>
      </c>
      <c r="E90" s="46">
        <f>C90/B90*100</f>
        <v>187.19255214468276</v>
      </c>
    </row>
    <row r="91" spans="1:5" s="49" customFormat="1" ht="15.75">
      <c r="A91" s="29" t="s">
        <v>48</v>
      </c>
      <c r="B91" s="27">
        <f>B90/B88*100</f>
        <v>47.650629352757022</v>
      </c>
      <c r="C91" s="27">
        <f>C90/C88*100</f>
        <v>64.206623528704185</v>
      </c>
      <c r="D91" s="27"/>
      <c r="E91" s="27"/>
    </row>
    <row r="92" spans="1:5" ht="15.75">
      <c r="A92" s="31" t="s">
        <v>7</v>
      </c>
      <c r="B92" s="35">
        <f>B9+B14+B32+B36+B62+B71</f>
        <v>23070.100000000002</v>
      </c>
      <c r="C92" s="35">
        <f>C9+C14+C21+C32+C36+C62+C71</f>
        <v>27303.7</v>
      </c>
      <c r="D92" s="46">
        <f>C92-B92</f>
        <v>4233.5999999999985</v>
      </c>
      <c r="E92" s="46">
        <f>C92/B92*100</f>
        <v>118.35102578662425</v>
      </c>
    </row>
    <row r="93" spans="1:5" s="49" customFormat="1" ht="15.75">
      <c r="A93" s="29" t="s">
        <v>48</v>
      </c>
      <c r="B93" s="26">
        <f>B92/B88*100</f>
        <v>7.5591467080828814</v>
      </c>
      <c r="C93" s="26">
        <f>C92/C88*100</f>
        <v>6.439726549187065</v>
      </c>
      <c r="D93" s="46"/>
      <c r="E93" s="46"/>
    </row>
    <row r="94" spans="1:5" s="49" customFormat="1" ht="15.75">
      <c r="A94" s="31" t="s">
        <v>54</v>
      </c>
      <c r="B94" s="26"/>
      <c r="C94" s="35">
        <v>12052.1</v>
      </c>
      <c r="D94" s="46">
        <f t="shared" ref="D94" si="6">C94-B94</f>
        <v>12052.1</v>
      </c>
      <c r="E94" s="46"/>
    </row>
    <row r="95" spans="1:5" s="49" customFormat="1" ht="15.75">
      <c r="A95" s="29" t="s">
        <v>48</v>
      </c>
      <c r="B95" s="26"/>
      <c r="C95" s="26">
        <f>C94/C88*100</f>
        <v>2.8425535126542347</v>
      </c>
      <c r="D95" s="27"/>
      <c r="E95" s="27"/>
    </row>
    <row r="96" spans="1:5" ht="15.75">
      <c r="A96" s="31" t="s">
        <v>69</v>
      </c>
      <c r="B96" s="46">
        <f>B15+B40+B41</f>
        <v>13444.8</v>
      </c>
      <c r="C96" s="46">
        <f>C15+C40+C41+C26</f>
        <v>15000.599999999999</v>
      </c>
      <c r="D96" s="46">
        <f t="shared" ref="D96" si="7">C96-B96</f>
        <v>1555.7999999999993</v>
      </c>
      <c r="E96" s="46">
        <f t="shared" ref="E96" si="8">C96/B96*100</f>
        <v>111.57176008568368</v>
      </c>
    </row>
    <row r="97" spans="1:5" s="49" customFormat="1" ht="15.75">
      <c r="A97" s="29" t="s">
        <v>48</v>
      </c>
      <c r="B97" s="50">
        <f>B96/B88*100</f>
        <v>4.4053218521303634</v>
      </c>
      <c r="C97" s="50">
        <f>C96/C88*100</f>
        <v>3.537973317672531</v>
      </c>
      <c r="D97" s="51"/>
      <c r="E97" s="51"/>
    </row>
    <row r="98" spans="1:5" s="40" customFormat="1" ht="15.75">
      <c r="A98" s="41" t="s">
        <v>46</v>
      </c>
      <c r="B98" s="42">
        <f>B38+B39+B43</f>
        <v>27463.9</v>
      </c>
      <c r="C98" s="42">
        <f>C38+C39+C43</f>
        <v>27832</v>
      </c>
      <c r="D98" s="42">
        <f>C98-B98</f>
        <v>368.09999999999854</v>
      </c>
      <c r="E98" s="42">
        <f>C98/B98*100</f>
        <v>101.34030490935373</v>
      </c>
    </row>
    <row r="99" spans="1:5" s="49" customFormat="1" ht="15.75">
      <c r="A99" s="29" t="s">
        <v>48</v>
      </c>
      <c r="B99" s="50">
        <f>B98/B88*100</f>
        <v>8.9988187860528317</v>
      </c>
      <c r="C99" s="50">
        <f>C98/C88*100</f>
        <v>6.5643289853380455</v>
      </c>
      <c r="D99" s="51"/>
      <c r="E99" s="51"/>
    </row>
    <row r="100" spans="1:5" s="44" customFormat="1" ht="15.75">
      <c r="A100" s="43" t="s">
        <v>47</v>
      </c>
      <c r="B100" s="45">
        <f>B90+B92+B96+B98</f>
        <v>209405.9</v>
      </c>
      <c r="C100" s="45">
        <f>C90+C92+C96+C98</f>
        <v>342364.99999999994</v>
      </c>
      <c r="D100" s="47">
        <f>C100-B100</f>
        <v>132959.09999999995</v>
      </c>
      <c r="E100" s="48">
        <f>C100/B100*100</f>
        <v>163.49348323041517</v>
      </c>
    </row>
    <row r="101" spans="1:5" s="49" customFormat="1" ht="15.75">
      <c r="A101" s="29" t="s">
        <v>48</v>
      </c>
      <c r="B101" s="50">
        <f>B100/B88*100</f>
        <v>68.613916699023093</v>
      </c>
      <c r="C101" s="50">
        <f>C100/C88*100</f>
        <v>80.748652380901831</v>
      </c>
      <c r="D101" s="51"/>
      <c r="E101" s="51"/>
    </row>
    <row r="102" spans="1:5">
      <c r="A102" s="3"/>
      <c r="B102" s="2"/>
    </row>
    <row r="103" spans="1:5">
      <c r="A103" s="3"/>
      <c r="B103" s="2"/>
    </row>
    <row r="104" spans="1:5">
      <c r="A104" s="3"/>
      <c r="B104" s="2"/>
    </row>
    <row r="105" spans="1:5">
      <c r="A105" s="3"/>
      <c r="B105" s="2"/>
    </row>
    <row r="106" spans="1:5">
      <c r="A106" s="3"/>
      <c r="B106" s="2"/>
    </row>
    <row r="107" spans="1:5">
      <c r="A107" s="3"/>
      <c r="B107" s="2"/>
    </row>
    <row r="108" spans="1:5">
      <c r="A108" s="3"/>
      <c r="B108" s="2"/>
    </row>
    <row r="109" spans="1:5">
      <c r="A109" s="3"/>
      <c r="B109" s="2"/>
    </row>
    <row r="110" spans="1:5">
      <c r="A110" s="3"/>
      <c r="B110" s="2"/>
    </row>
    <row r="111" spans="1:5">
      <c r="A111" s="3"/>
      <c r="B111" s="2"/>
    </row>
    <row r="112" spans="1:5">
      <c r="A112" s="3"/>
      <c r="B112" s="2"/>
    </row>
    <row r="113" spans="1:2">
      <c r="A113" s="3"/>
      <c r="B113" s="2"/>
    </row>
    <row r="114" spans="1:2">
      <c r="A114" s="3"/>
      <c r="B114" s="2"/>
    </row>
    <row r="115" spans="1:2">
      <c r="A115" s="3"/>
      <c r="B115" s="2"/>
    </row>
    <row r="117" spans="1:2">
      <c r="A117" s="3"/>
      <c r="B117" s="2"/>
    </row>
    <row r="119" spans="1:2">
      <c r="A119" s="3"/>
      <c r="B119" s="2"/>
    </row>
    <row r="120" spans="1:2">
      <c r="A120" s="3"/>
      <c r="B120" s="2"/>
    </row>
    <row r="121" spans="1:2">
      <c r="A121" s="3"/>
      <c r="B121" s="2"/>
    </row>
    <row r="122" spans="1:2">
      <c r="A122" s="3"/>
      <c r="B122" s="2"/>
    </row>
    <row r="124" spans="1:2">
      <c r="A124" s="3"/>
      <c r="B124" s="2"/>
    </row>
    <row r="126" spans="1:2">
      <c r="A126" s="3"/>
      <c r="B126" s="2"/>
    </row>
    <row r="127" spans="1:2">
      <c r="A127" s="3"/>
      <c r="B127" s="2"/>
    </row>
  </sheetData>
  <mergeCells count="5">
    <mergeCell ref="D4:E4"/>
    <mergeCell ref="A4:A5"/>
    <mergeCell ref="B4:B5"/>
    <mergeCell ref="C4:C5"/>
    <mergeCell ref="A1:E1"/>
  </mergeCells>
  <pageMargins left="0.57999999999999996" right="0.54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2016-11-14T10:25:26Z</cp:lastPrinted>
  <dcterms:created xsi:type="dcterms:W3CDTF">2015-12-08T14:49:45Z</dcterms:created>
  <dcterms:modified xsi:type="dcterms:W3CDTF">2016-11-23T14:29:05Z</dcterms:modified>
</cp:coreProperties>
</file>