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8" yWindow="86" windowWidth="13970" windowHeight="11219" firstSheet="3" activeTab="3"/>
  </bookViews>
  <sheets>
    <sheet name="початковий" sheetId="5" state="hidden" r:id="rId1"/>
    <sheet name="зміни лютий" sheetId="4" state="hidden" r:id="rId2"/>
    <sheet name="зі змінами 16.02.18" sheetId="7" state="hidden" r:id="rId3"/>
    <sheet name="зміни квітень" sheetId="6" r:id="rId4"/>
  </sheets>
  <definedNames>
    <definedName name="_xlnm.Print_Titles" localSheetId="3">'зміни квітень'!$6:$10</definedName>
    <definedName name="_xlnm.Print_Titles" localSheetId="1">'зміни лютий'!$6:$10</definedName>
    <definedName name="_xlnm.Print_Area" localSheetId="1">'зміни лютий'!$A$1:$O$172</definedName>
  </definedNames>
  <calcPr calcId="124519"/>
</workbook>
</file>

<file path=xl/calcChain.xml><?xml version="1.0" encoding="utf-8"?>
<calcChain xmlns="http://schemas.openxmlformats.org/spreadsheetml/2006/main">
  <c r="F54" i="6"/>
  <c r="E168"/>
  <c r="O54" l="1"/>
  <c r="N54"/>
  <c r="E54"/>
  <c r="P168"/>
  <c r="O168"/>
  <c r="N168"/>
  <c r="P182"/>
  <c r="O182"/>
  <c r="N182"/>
  <c r="F182"/>
  <c r="E26"/>
  <c r="Q26" s="1"/>
  <c r="E25"/>
  <c r="Q25" s="1"/>
  <c r="O174" l="1"/>
  <c r="P174"/>
  <c r="N174"/>
  <c r="J181"/>
  <c r="Q181" s="1"/>
  <c r="J182"/>
  <c r="E182"/>
  <c r="E174" s="1"/>
  <c r="F16"/>
  <c r="E16"/>
  <c r="F180"/>
  <c r="Q182" l="1"/>
  <c r="E106"/>
  <c r="I106"/>
  <c r="F111" l="1"/>
  <c r="F106" s="1"/>
  <c r="P140"/>
  <c r="O140"/>
  <c r="N140"/>
  <c r="M144"/>
  <c r="L144"/>
  <c r="K144"/>
  <c r="H144"/>
  <c r="G144"/>
  <c r="E144"/>
  <c r="P147"/>
  <c r="P144" s="1"/>
  <c r="O147"/>
  <c r="O144" s="1"/>
  <c r="N147"/>
  <c r="N144" s="1"/>
  <c r="Q31"/>
  <c r="Q32"/>
  <c r="Q33"/>
  <c r="Q34"/>
  <c r="Q35"/>
  <c r="Q36"/>
  <c r="E152" l="1"/>
  <c r="F152"/>
  <c r="F151" s="1"/>
  <c r="F150" s="1"/>
  <c r="F13"/>
  <c r="E13" l="1"/>
  <c r="O62"/>
  <c r="N62"/>
  <c r="O55"/>
  <c r="N55"/>
  <c r="O141"/>
  <c r="N141"/>
  <c r="Q28" l="1"/>
  <c r="Q27"/>
  <c r="F101"/>
  <c r="F100" s="1"/>
  <c r="F179" l="1"/>
  <c r="F178"/>
  <c r="F174" s="1"/>
  <c r="F126"/>
  <c r="F127"/>
  <c r="F128"/>
  <c r="F129"/>
  <c r="F130"/>
  <c r="F131"/>
  <c r="F125"/>
  <c r="F124" s="1"/>
  <c r="F123" s="1"/>
  <c r="F119"/>
  <c r="F115" s="1"/>
  <c r="F114" s="1"/>
  <c r="F74"/>
  <c r="F75"/>
  <c r="P55" l="1"/>
  <c r="F56"/>
  <c r="F15"/>
  <c r="F12" s="1"/>
  <c r="E75"/>
  <c r="E74" s="1"/>
  <c r="O75"/>
  <c r="O74" s="1"/>
  <c r="P75"/>
  <c r="P74" s="1"/>
  <c r="N75"/>
  <c r="N74" s="1"/>
  <c r="J77"/>
  <c r="Q77" s="1"/>
  <c r="I105"/>
  <c r="F105"/>
  <c r="O134"/>
  <c r="O124" s="1"/>
  <c r="O123" s="1"/>
  <c r="N134"/>
  <c r="N124" s="1"/>
  <c r="N123" s="1"/>
  <c r="E55"/>
  <c r="F55" s="1"/>
  <c r="O52"/>
  <c r="O51" s="1"/>
  <c r="I12"/>
  <c r="I11" s="1"/>
  <c r="F11"/>
  <c r="E30"/>
  <c r="J180"/>
  <c r="Q180" s="1"/>
  <c r="J179"/>
  <c r="Q179" s="1"/>
  <c r="J178"/>
  <c r="Q178" s="1"/>
  <c r="J177"/>
  <c r="Q177" s="1"/>
  <c r="J176"/>
  <c r="Q176" s="1"/>
  <c r="P166"/>
  <c r="P165" s="1"/>
  <c r="O166"/>
  <c r="O165" s="1"/>
  <c r="N166"/>
  <c r="N165" s="1"/>
  <c r="J173"/>
  <c r="Q173" s="1"/>
  <c r="J171"/>
  <c r="Q171" s="1"/>
  <c r="Q170"/>
  <c r="Q169"/>
  <c r="J168"/>
  <c r="J167"/>
  <c r="Q167" s="1"/>
  <c r="M166"/>
  <c r="M165" s="1"/>
  <c r="L166"/>
  <c r="L165" s="1"/>
  <c r="K166"/>
  <c r="K165" s="1"/>
  <c r="H166"/>
  <c r="H165" s="1"/>
  <c r="G166"/>
  <c r="G165" s="1"/>
  <c r="J164"/>
  <c r="Q164" s="1"/>
  <c r="Q163" s="1"/>
  <c r="Q162" s="1"/>
  <c r="P163"/>
  <c r="P162" s="1"/>
  <c r="O163"/>
  <c r="O162" s="1"/>
  <c r="N163"/>
  <c r="J163" s="1"/>
  <c r="Q161"/>
  <c r="J160"/>
  <c r="Q160" s="1"/>
  <c r="J159"/>
  <c r="Q159" s="1"/>
  <c r="Q158"/>
  <c r="Q157"/>
  <c r="P156"/>
  <c r="O156"/>
  <c r="O155" s="1"/>
  <c r="N156"/>
  <c r="N155" s="1"/>
  <c r="M156"/>
  <c r="M155" s="1"/>
  <c r="L156"/>
  <c r="L155" s="1"/>
  <c r="K156"/>
  <c r="K155" s="1"/>
  <c r="H156"/>
  <c r="H155" s="1"/>
  <c r="G156"/>
  <c r="G155" s="1"/>
  <c r="E156"/>
  <c r="E155" s="1"/>
  <c r="P155"/>
  <c r="J154"/>
  <c r="Q154" s="1"/>
  <c r="J153"/>
  <c r="Q153" s="1"/>
  <c r="J152"/>
  <c r="Q152" s="1"/>
  <c r="P151"/>
  <c r="P150" s="1"/>
  <c r="O151"/>
  <c r="O150" s="1"/>
  <c r="N151"/>
  <c r="N150" s="1"/>
  <c r="M151"/>
  <c r="M150" s="1"/>
  <c r="L151"/>
  <c r="L150" s="1"/>
  <c r="K151"/>
  <c r="K150" s="1"/>
  <c r="H151"/>
  <c r="H150" s="1"/>
  <c r="G151"/>
  <c r="G150" s="1"/>
  <c r="E151"/>
  <c r="J149"/>
  <c r="Q149" s="1"/>
  <c r="J148"/>
  <c r="Q148" s="1"/>
  <c r="J147"/>
  <c r="Q147" s="1"/>
  <c r="J146"/>
  <c r="Q146" s="1"/>
  <c r="J145"/>
  <c r="Q145" s="1"/>
  <c r="P143"/>
  <c r="O143"/>
  <c r="N143"/>
  <c r="M143"/>
  <c r="L143"/>
  <c r="K143"/>
  <c r="H143"/>
  <c r="G143"/>
  <c r="E143"/>
  <c r="J142"/>
  <c r="Q142" s="1"/>
  <c r="J141"/>
  <c r="Q141" s="1"/>
  <c r="J140"/>
  <c r="Q140" s="1"/>
  <c r="J139"/>
  <c r="Q139" s="1"/>
  <c r="J138"/>
  <c r="Q138" s="1"/>
  <c r="J137"/>
  <c r="Q137" s="1"/>
  <c r="J136"/>
  <c r="Q136" s="1"/>
  <c r="J135"/>
  <c r="Q135" s="1"/>
  <c r="J134"/>
  <c r="Q134" s="1"/>
  <c r="J133"/>
  <c r="Q133" s="1"/>
  <c r="J132"/>
  <c r="Q132" s="1"/>
  <c r="J131"/>
  <c r="Q131" s="1"/>
  <c r="J130"/>
  <c r="Q130" s="1"/>
  <c r="J129"/>
  <c r="Q129" s="1"/>
  <c r="J128"/>
  <c r="Q128" s="1"/>
  <c r="Q127"/>
  <c r="J126"/>
  <c r="Q126" s="1"/>
  <c r="J125"/>
  <c r="Q125" s="1"/>
  <c r="M124"/>
  <c r="M123" s="1"/>
  <c r="L124"/>
  <c r="L123" s="1"/>
  <c r="K124"/>
  <c r="K123" s="1"/>
  <c r="H124"/>
  <c r="H123" s="1"/>
  <c r="G124"/>
  <c r="G123" s="1"/>
  <c r="E124"/>
  <c r="E123" s="1"/>
  <c r="Q122"/>
  <c r="Q121"/>
  <c r="Q120"/>
  <c r="Q119"/>
  <c r="Q118"/>
  <c r="J116"/>
  <c r="Q116" s="1"/>
  <c r="P115"/>
  <c r="P114" s="1"/>
  <c r="O115"/>
  <c r="O114" s="1"/>
  <c r="N115"/>
  <c r="N114" s="1"/>
  <c r="M115"/>
  <c r="M114" s="1"/>
  <c r="L115"/>
  <c r="L114" s="1"/>
  <c r="K115"/>
  <c r="K114" s="1"/>
  <c r="H115"/>
  <c r="H114" s="1"/>
  <c r="G115"/>
  <c r="G114" s="1"/>
  <c r="E115"/>
  <c r="Q113"/>
  <c r="J112"/>
  <c r="Q112" s="1"/>
  <c r="J111"/>
  <c r="Q111" s="1"/>
  <c r="J110"/>
  <c r="Q110" s="1"/>
  <c r="J109"/>
  <c r="Q109" s="1"/>
  <c r="J108"/>
  <c r="Q108" s="1"/>
  <c r="Q107"/>
  <c r="P106"/>
  <c r="P105" s="1"/>
  <c r="O106"/>
  <c r="O105" s="1"/>
  <c r="N106"/>
  <c r="N105" s="1"/>
  <c r="M106"/>
  <c r="M105" s="1"/>
  <c r="L106"/>
  <c r="L105" s="1"/>
  <c r="K106"/>
  <c r="K105" s="1"/>
  <c r="H106"/>
  <c r="H105" s="1"/>
  <c r="G106"/>
  <c r="G105" s="1"/>
  <c r="E105"/>
  <c r="Q104"/>
  <c r="Q103"/>
  <c r="J102"/>
  <c r="Q102" s="1"/>
  <c r="P101"/>
  <c r="P100" s="1"/>
  <c r="O101"/>
  <c r="O100" s="1"/>
  <c r="N101"/>
  <c r="N100" s="1"/>
  <c r="M101"/>
  <c r="M100" s="1"/>
  <c r="L101"/>
  <c r="L100" s="1"/>
  <c r="K101"/>
  <c r="K100" s="1"/>
  <c r="G101"/>
  <c r="G100" s="1"/>
  <c r="E101"/>
  <c r="E100" s="1"/>
  <c r="Q99"/>
  <c r="Q98"/>
  <c r="Q97"/>
  <c r="Q95"/>
  <c r="J94"/>
  <c r="Q94" s="1"/>
  <c r="Q93"/>
  <c r="Q92"/>
  <c r="Q91"/>
  <c r="Q90"/>
  <c r="Q89"/>
  <c r="Q88"/>
  <c r="Q87"/>
  <c r="Q86"/>
  <c r="Q85"/>
  <c r="Q84"/>
  <c r="Q83"/>
  <c r="Q82"/>
  <c r="Q81"/>
  <c r="Q80"/>
  <c r="Q79"/>
  <c r="Q78"/>
  <c r="J76"/>
  <c r="Q76" s="1"/>
  <c r="M75"/>
  <c r="M74" s="1"/>
  <c r="L75"/>
  <c r="L74" s="1"/>
  <c r="K75"/>
  <c r="K74" s="1"/>
  <c r="H75"/>
  <c r="H74" s="1"/>
  <c r="G75"/>
  <c r="G74" s="1"/>
  <c r="J73"/>
  <c r="Q73" s="1"/>
  <c r="J72"/>
  <c r="Q72" s="1"/>
  <c r="J71"/>
  <c r="Q71" s="1"/>
  <c r="J70"/>
  <c r="Q70" s="1"/>
  <c r="J68"/>
  <c r="Q68" s="1"/>
  <c r="J67"/>
  <c r="Q67" s="1"/>
  <c r="J66"/>
  <c r="Q66" s="1"/>
  <c r="J65"/>
  <c r="Q65" s="1"/>
  <c r="J64"/>
  <c r="Q64" s="1"/>
  <c r="J63"/>
  <c r="Q63" s="1"/>
  <c r="P62"/>
  <c r="P52" s="1"/>
  <c r="P51" s="1"/>
  <c r="N52"/>
  <c r="N51" s="1"/>
  <c r="M62"/>
  <c r="L62"/>
  <c r="K62"/>
  <c r="H62"/>
  <c r="G62"/>
  <c r="E62"/>
  <c r="J61"/>
  <c r="Q61" s="1"/>
  <c r="J60"/>
  <c r="Q60" s="1"/>
  <c r="J59"/>
  <c r="Q59" s="1"/>
  <c r="Q57"/>
  <c r="J56"/>
  <c r="Q56" s="1"/>
  <c r="M55"/>
  <c r="M52" s="1"/>
  <c r="M51" s="1"/>
  <c r="L55"/>
  <c r="K55"/>
  <c r="J55" s="1"/>
  <c r="H55"/>
  <c r="G55"/>
  <c r="J54"/>
  <c r="Q54" s="1"/>
  <c r="J53"/>
  <c r="Q53" s="1"/>
  <c r="Q50"/>
  <c r="J49"/>
  <c r="Q49" s="1"/>
  <c r="P48"/>
  <c r="P47" s="1"/>
  <c r="O48"/>
  <c r="O47" s="1"/>
  <c r="N48"/>
  <c r="N47" s="1"/>
  <c r="M48"/>
  <c r="M47" s="1"/>
  <c r="L48"/>
  <c r="L47" s="1"/>
  <c r="K48"/>
  <c r="K47" s="1"/>
  <c r="H48"/>
  <c r="H47" s="1"/>
  <c r="G48"/>
  <c r="G47" s="1"/>
  <c r="E48"/>
  <c r="Q46"/>
  <c r="J45"/>
  <c r="Q45" s="1"/>
  <c r="P44"/>
  <c r="P43" s="1"/>
  <c r="O44"/>
  <c r="O43" s="1"/>
  <c r="N44"/>
  <c r="N43" s="1"/>
  <c r="M44"/>
  <c r="M43" s="1"/>
  <c r="L44"/>
  <c r="L43" s="1"/>
  <c r="K44"/>
  <c r="K43" s="1"/>
  <c r="H44"/>
  <c r="H43" s="1"/>
  <c r="G44"/>
  <c r="G43" s="1"/>
  <c r="E44"/>
  <c r="J42"/>
  <c r="Q42" s="1"/>
  <c r="J41"/>
  <c r="Q41" s="1"/>
  <c r="P40"/>
  <c r="P39" s="1"/>
  <c r="O40"/>
  <c r="O39" s="1"/>
  <c r="N40"/>
  <c r="N39" s="1"/>
  <c r="K40"/>
  <c r="H40"/>
  <c r="G40"/>
  <c r="G39" s="1"/>
  <c r="E40"/>
  <c r="H39"/>
  <c r="Q38"/>
  <c r="J37"/>
  <c r="Q37" s="1"/>
  <c r="J30"/>
  <c r="Q29"/>
  <c r="Q23"/>
  <c r="Q22"/>
  <c r="J21"/>
  <c r="Q21" s="1"/>
  <c r="J20"/>
  <c r="Q20" s="1"/>
  <c r="J19"/>
  <c r="Q19" s="1"/>
  <c r="J17"/>
  <c r="E17"/>
  <c r="J16"/>
  <c r="Q16" s="1"/>
  <c r="Q15"/>
  <c r="Q14"/>
  <c r="J13"/>
  <c r="Q13" s="1"/>
  <c r="P12"/>
  <c r="P11" s="1"/>
  <c r="O12"/>
  <c r="O11" s="1"/>
  <c r="N12"/>
  <c r="N11" s="1"/>
  <c r="M12"/>
  <c r="M11" s="1"/>
  <c r="L12"/>
  <c r="L11" s="1"/>
  <c r="K12"/>
  <c r="K11" s="1"/>
  <c r="H12"/>
  <c r="H11" s="1"/>
  <c r="G12"/>
  <c r="G11" s="1"/>
  <c r="F52" l="1"/>
  <c r="F51" s="1"/>
  <c r="J174"/>
  <c r="Q174" s="1"/>
  <c r="K52"/>
  <c r="J62"/>
  <c r="I183"/>
  <c r="E12"/>
  <c r="E11" s="1"/>
  <c r="E166"/>
  <c r="F166" s="1"/>
  <c r="F165" s="1"/>
  <c r="F168"/>
  <c r="H52"/>
  <c r="H51" s="1"/>
  <c r="J144"/>
  <c r="J143" s="1"/>
  <c r="H183"/>
  <c r="L52"/>
  <c r="L51" s="1"/>
  <c r="L183" s="1"/>
  <c r="E52"/>
  <c r="E51" s="1"/>
  <c r="G52"/>
  <c r="G51" s="1"/>
  <c r="G183" s="1"/>
  <c r="Q62"/>
  <c r="Q168"/>
  <c r="J106"/>
  <c r="J105" s="1"/>
  <c r="J75"/>
  <c r="J74" s="1"/>
  <c r="Q74" s="1"/>
  <c r="P124"/>
  <c r="P123" s="1"/>
  <c r="P183" s="1"/>
  <c r="J124"/>
  <c r="J123" s="1"/>
  <c r="Q123" s="1"/>
  <c r="Q30"/>
  <c r="Q17"/>
  <c r="J40"/>
  <c r="J39" s="1"/>
  <c r="M183"/>
  <c r="J44"/>
  <c r="J43" s="1"/>
  <c r="K51"/>
  <c r="J52"/>
  <c r="J51" s="1"/>
  <c r="O183"/>
  <c r="J48"/>
  <c r="J47" s="1"/>
  <c r="J166"/>
  <c r="J165" s="1"/>
  <c r="E39"/>
  <c r="J101"/>
  <c r="J156"/>
  <c r="J155" s="1"/>
  <c r="N162"/>
  <c r="J162" s="1"/>
  <c r="E47"/>
  <c r="E43"/>
  <c r="E114"/>
  <c r="E150"/>
  <c r="J12"/>
  <c r="J11" s="1"/>
  <c r="K39"/>
  <c r="Q55"/>
  <c r="J115"/>
  <c r="J114" s="1"/>
  <c r="J151"/>
  <c r="J150" s="1"/>
  <c r="F183" l="1"/>
  <c r="E165"/>
  <c r="E183" s="1"/>
  <c r="Q144"/>
  <c r="Q143" s="1"/>
  <c r="N183"/>
  <c r="Q106"/>
  <c r="Q105" s="1"/>
  <c r="Q43"/>
  <c r="Q156"/>
  <c r="Q155" s="1"/>
  <c r="Q166"/>
  <c r="Q165" s="1"/>
  <c r="Q75"/>
  <c r="Q124"/>
  <c r="Q39"/>
  <c r="Q40"/>
  <c r="K183"/>
  <c r="Q44"/>
  <c r="Q11"/>
  <c r="J100"/>
  <c r="Q101"/>
  <c r="Q100" s="1"/>
  <c r="Q48"/>
  <c r="Q114"/>
  <c r="Q151"/>
  <c r="Q150" s="1"/>
  <c r="Q115"/>
  <c r="Q12"/>
  <c r="Q52"/>
  <c r="Q47"/>
  <c r="Q51"/>
  <c r="J183" l="1"/>
  <c r="Q183" s="1"/>
  <c r="O171" i="7"/>
  <c r="N171"/>
  <c r="M171"/>
  <c r="L171"/>
  <c r="K171"/>
  <c r="J171"/>
  <c r="I171"/>
  <c r="H171"/>
  <c r="G171"/>
  <c r="F171"/>
  <c r="E171"/>
  <c r="H165"/>
  <c r="O165" s="1"/>
  <c r="H164"/>
  <c r="O164" s="1"/>
  <c r="H163"/>
  <c r="O163" s="1"/>
  <c r="N161"/>
  <c r="M161"/>
  <c r="L161"/>
  <c r="H161" s="1"/>
  <c r="E161"/>
  <c r="O161" s="1"/>
  <c r="H160"/>
  <c r="O160" s="1"/>
  <c r="N158"/>
  <c r="M158"/>
  <c r="L158"/>
  <c r="H158" s="1"/>
  <c r="O158" s="1"/>
  <c r="O157"/>
  <c r="O156"/>
  <c r="E156"/>
  <c r="N155"/>
  <c r="N153" s="1"/>
  <c r="N152" s="1"/>
  <c r="M155"/>
  <c r="L155"/>
  <c r="H155" s="1"/>
  <c r="H153" s="1"/>
  <c r="H152" s="1"/>
  <c r="E155"/>
  <c r="O154"/>
  <c r="H154"/>
  <c r="F154"/>
  <c r="E154"/>
  <c r="E153" s="1"/>
  <c r="M153"/>
  <c r="M152" s="1"/>
  <c r="K153"/>
  <c r="K152" s="1"/>
  <c r="J153"/>
  <c r="I153"/>
  <c r="G153"/>
  <c r="F153"/>
  <c r="J152"/>
  <c r="I152"/>
  <c r="G152"/>
  <c r="F152"/>
  <c r="O151"/>
  <c r="N150"/>
  <c r="N146" s="1"/>
  <c r="N145" s="1"/>
  <c r="M150"/>
  <c r="L150"/>
  <c r="H150" s="1"/>
  <c r="O150" s="1"/>
  <c r="O149"/>
  <c r="H149"/>
  <c r="O148"/>
  <c r="O147"/>
  <c r="F147"/>
  <c r="M146"/>
  <c r="M145" s="1"/>
  <c r="K146"/>
  <c r="J146"/>
  <c r="I146"/>
  <c r="I145" s="1"/>
  <c r="G146"/>
  <c r="F146"/>
  <c r="F145" s="1"/>
  <c r="E146"/>
  <c r="E145" s="1"/>
  <c r="K145"/>
  <c r="J145"/>
  <c r="G145"/>
  <c r="H144"/>
  <c r="O144" s="1"/>
  <c r="F144"/>
  <c r="N143"/>
  <c r="N142" s="1"/>
  <c r="M143"/>
  <c r="M142" s="1"/>
  <c r="L143"/>
  <c r="H143"/>
  <c r="F143"/>
  <c r="F142" s="1"/>
  <c r="E143"/>
  <c r="O143" s="1"/>
  <c r="O142" s="1"/>
  <c r="L142"/>
  <c r="K142"/>
  <c r="J142"/>
  <c r="I142"/>
  <c r="H142"/>
  <c r="G142"/>
  <c r="E142"/>
  <c r="H141"/>
  <c r="O141" s="1"/>
  <c r="H140"/>
  <c r="O140" s="1"/>
  <c r="N139"/>
  <c r="M139"/>
  <c r="L139"/>
  <c r="L136" s="1"/>
  <c r="L135" s="1"/>
  <c r="O138"/>
  <c r="H138"/>
  <c r="O137"/>
  <c r="H137"/>
  <c r="F137"/>
  <c r="N136"/>
  <c r="N135" s="1"/>
  <c r="M136"/>
  <c r="M135" s="1"/>
  <c r="K136"/>
  <c r="J136"/>
  <c r="J135" s="1"/>
  <c r="I136"/>
  <c r="G136"/>
  <c r="G135" s="1"/>
  <c r="F136"/>
  <c r="F135" s="1"/>
  <c r="E136"/>
  <c r="K135"/>
  <c r="I135"/>
  <c r="H134"/>
  <c r="O134" s="1"/>
  <c r="H133"/>
  <c r="O133" s="1"/>
  <c r="N132"/>
  <c r="M132"/>
  <c r="L132"/>
  <c r="H132" s="1"/>
  <c r="O132" s="1"/>
  <c r="E132"/>
  <c r="N131"/>
  <c r="M131"/>
  <c r="L131"/>
  <c r="H131" s="1"/>
  <c r="O131" s="1"/>
  <c r="H130"/>
  <c r="O130" s="1"/>
  <c r="H129"/>
  <c r="O129" s="1"/>
  <c r="N128"/>
  <c r="M128"/>
  <c r="L128"/>
  <c r="H128" s="1"/>
  <c r="E128"/>
  <c r="N127"/>
  <c r="M127"/>
  <c r="L127"/>
  <c r="H127" s="1"/>
  <c r="O127" s="1"/>
  <c r="H126"/>
  <c r="O126" s="1"/>
  <c r="N125"/>
  <c r="M125"/>
  <c r="L125"/>
  <c r="H125"/>
  <c r="O125" s="1"/>
  <c r="N124"/>
  <c r="M124"/>
  <c r="L124"/>
  <c r="H124" s="1"/>
  <c r="O124" s="1"/>
  <c r="H123"/>
  <c r="O123" s="1"/>
  <c r="N122"/>
  <c r="M122"/>
  <c r="L122"/>
  <c r="H122" s="1"/>
  <c r="O121"/>
  <c r="H120"/>
  <c r="O120" s="1"/>
  <c r="F120"/>
  <c r="F119" s="1"/>
  <c r="F118" s="1"/>
  <c r="K119"/>
  <c r="J119"/>
  <c r="J118" s="1"/>
  <c r="I119"/>
  <c r="I118" s="1"/>
  <c r="G119"/>
  <c r="G118" s="1"/>
  <c r="E119"/>
  <c r="E118" s="1"/>
  <c r="K118"/>
  <c r="O117"/>
  <c r="O116"/>
  <c r="O115"/>
  <c r="O114"/>
  <c r="O113"/>
  <c r="H111"/>
  <c r="F111"/>
  <c r="E111"/>
  <c r="E110" s="1"/>
  <c r="N110"/>
  <c r="N109" s="1"/>
  <c r="M110"/>
  <c r="L110"/>
  <c r="L109" s="1"/>
  <c r="K110"/>
  <c r="J110"/>
  <c r="I110"/>
  <c r="H110"/>
  <c r="H109" s="1"/>
  <c r="G110"/>
  <c r="G109" s="1"/>
  <c r="F110"/>
  <c r="F109" s="1"/>
  <c r="M109"/>
  <c r="K109"/>
  <c r="J109"/>
  <c r="I109"/>
  <c r="E108"/>
  <c r="O108" s="1"/>
  <c r="H107"/>
  <c r="O107" s="1"/>
  <c r="N106"/>
  <c r="M106"/>
  <c r="L106"/>
  <c r="J106"/>
  <c r="I106"/>
  <c r="H106" s="1"/>
  <c r="F106"/>
  <c r="E106"/>
  <c r="N105"/>
  <c r="M105"/>
  <c r="L105"/>
  <c r="H105" s="1"/>
  <c r="F105"/>
  <c r="E105"/>
  <c r="N104"/>
  <c r="N101" s="1"/>
  <c r="N100" s="1"/>
  <c r="M104"/>
  <c r="L104"/>
  <c r="H104" s="1"/>
  <c r="F104"/>
  <c r="E104"/>
  <c r="N103"/>
  <c r="M103"/>
  <c r="M101" s="1"/>
  <c r="M100" s="1"/>
  <c r="L103"/>
  <c r="J103"/>
  <c r="J101" s="1"/>
  <c r="J100" s="1"/>
  <c r="I103"/>
  <c r="H103"/>
  <c r="O103" s="1"/>
  <c r="F103"/>
  <c r="O102"/>
  <c r="F102"/>
  <c r="K101"/>
  <c r="K100" s="1"/>
  <c r="G101"/>
  <c r="G100" s="1"/>
  <c r="O99"/>
  <c r="O98"/>
  <c r="H97"/>
  <c r="O97" s="1"/>
  <c r="F97"/>
  <c r="F96" s="1"/>
  <c r="F95" s="1"/>
  <c r="N96"/>
  <c r="N95" s="1"/>
  <c r="M96"/>
  <c r="M95" s="1"/>
  <c r="L96"/>
  <c r="H96" s="1"/>
  <c r="H95" s="1"/>
  <c r="K96"/>
  <c r="J96"/>
  <c r="J95" s="1"/>
  <c r="I96"/>
  <c r="E96"/>
  <c r="E95" s="1"/>
  <c r="K95"/>
  <c r="I95"/>
  <c r="E94"/>
  <c r="O94" s="1"/>
  <c r="E93"/>
  <c r="O93" s="1"/>
  <c r="O92"/>
  <c r="F90"/>
  <c r="E90"/>
  <c r="O90" s="1"/>
  <c r="H89"/>
  <c r="F89"/>
  <c r="E89"/>
  <c r="O89" s="1"/>
  <c r="O88"/>
  <c r="O87"/>
  <c r="O86"/>
  <c r="O85"/>
  <c r="O84"/>
  <c r="O83"/>
  <c r="O82"/>
  <c r="O81"/>
  <c r="E81"/>
  <c r="O80"/>
  <c r="O79"/>
  <c r="O78"/>
  <c r="O77"/>
  <c r="O76"/>
  <c r="O75"/>
  <c r="O74"/>
  <c r="O73"/>
  <c r="O72"/>
  <c r="H71"/>
  <c r="H70" s="1"/>
  <c r="H69" s="1"/>
  <c r="F71"/>
  <c r="E71"/>
  <c r="E70" s="1"/>
  <c r="N70"/>
  <c r="M70"/>
  <c r="L70"/>
  <c r="L69" s="1"/>
  <c r="K70"/>
  <c r="K69" s="1"/>
  <c r="J70"/>
  <c r="J69" s="1"/>
  <c r="I70"/>
  <c r="G70"/>
  <c r="N69"/>
  <c r="M69"/>
  <c r="I69"/>
  <c r="G69"/>
  <c r="H68"/>
  <c r="O68" s="1"/>
  <c r="H67"/>
  <c r="F67"/>
  <c r="E67"/>
  <c r="O67" s="1"/>
  <c r="O66"/>
  <c r="H66"/>
  <c r="H65"/>
  <c r="O65" s="1"/>
  <c r="H63"/>
  <c r="G63"/>
  <c r="F63"/>
  <c r="E63"/>
  <c r="O63" s="1"/>
  <c r="H62"/>
  <c r="F62"/>
  <c r="E62"/>
  <c r="O62" s="1"/>
  <c r="H61"/>
  <c r="O61" s="1"/>
  <c r="L60"/>
  <c r="H60" s="1"/>
  <c r="F60"/>
  <c r="E60"/>
  <c r="H59"/>
  <c r="O59" s="1"/>
  <c r="H58"/>
  <c r="O58" s="1"/>
  <c r="N56"/>
  <c r="M56"/>
  <c r="L56"/>
  <c r="H56" s="1"/>
  <c r="F56"/>
  <c r="E56"/>
  <c r="H55"/>
  <c r="O55" s="1"/>
  <c r="O54"/>
  <c r="H54"/>
  <c r="F54"/>
  <c r="H53"/>
  <c r="O53" s="1"/>
  <c r="H52"/>
  <c r="O52" s="1"/>
  <c r="N50"/>
  <c r="M50"/>
  <c r="L50"/>
  <c r="H50" s="1"/>
  <c r="F50"/>
  <c r="E50"/>
  <c r="N49"/>
  <c r="N47" s="1"/>
  <c r="N46" s="1"/>
  <c r="M49"/>
  <c r="M47" s="1"/>
  <c r="M46" s="1"/>
  <c r="L49"/>
  <c r="H49"/>
  <c r="F49"/>
  <c r="E49"/>
  <c r="O49" s="1"/>
  <c r="H48"/>
  <c r="O48" s="1"/>
  <c r="F48"/>
  <c r="F47" s="1"/>
  <c r="F46" s="1"/>
  <c r="K47"/>
  <c r="J47"/>
  <c r="I47"/>
  <c r="I46" s="1"/>
  <c r="G47"/>
  <c r="G46" s="1"/>
  <c r="K46"/>
  <c r="J46"/>
  <c r="E45"/>
  <c r="O45" s="1"/>
  <c r="O44"/>
  <c r="H44"/>
  <c r="F44"/>
  <c r="F43" s="1"/>
  <c r="F42" s="1"/>
  <c r="N43"/>
  <c r="M43"/>
  <c r="L43"/>
  <c r="L42" s="1"/>
  <c r="K43"/>
  <c r="K42" s="1"/>
  <c r="J43"/>
  <c r="J42" s="1"/>
  <c r="I43"/>
  <c r="I42" s="1"/>
  <c r="H43"/>
  <c r="H42" s="1"/>
  <c r="G43"/>
  <c r="N42"/>
  <c r="M42"/>
  <c r="G42"/>
  <c r="E41"/>
  <c r="O41" s="1"/>
  <c r="N40"/>
  <c r="M40"/>
  <c r="M39" s="1"/>
  <c r="M38" s="1"/>
  <c r="L40"/>
  <c r="L39" s="1"/>
  <c r="L38" s="1"/>
  <c r="H40"/>
  <c r="H39" s="1"/>
  <c r="H38" s="1"/>
  <c r="F40"/>
  <c r="F39" s="1"/>
  <c r="F38" s="1"/>
  <c r="N39"/>
  <c r="N38" s="1"/>
  <c r="K39"/>
  <c r="J39"/>
  <c r="J38" s="1"/>
  <c r="I39"/>
  <c r="I38" s="1"/>
  <c r="G39"/>
  <c r="K38"/>
  <c r="G38"/>
  <c r="H37"/>
  <c r="E37"/>
  <c r="O37" s="1"/>
  <c r="H36"/>
  <c r="O36" s="1"/>
  <c r="F36"/>
  <c r="N35"/>
  <c r="M35"/>
  <c r="M34" s="1"/>
  <c r="L35"/>
  <c r="L34" s="1"/>
  <c r="I35"/>
  <c r="G35"/>
  <c r="F35"/>
  <c r="F34" s="1"/>
  <c r="E35"/>
  <c r="N34"/>
  <c r="I34"/>
  <c r="G34"/>
  <c r="E34"/>
  <c r="O33"/>
  <c r="I32"/>
  <c r="H32" s="1"/>
  <c r="O32" s="1"/>
  <c r="O31"/>
  <c r="O30"/>
  <c r="O29"/>
  <c r="O28"/>
  <c r="O27"/>
  <c r="E27"/>
  <c r="H26"/>
  <c r="O26" s="1"/>
  <c r="O25"/>
  <c r="O24"/>
  <c r="O23"/>
  <c r="H22"/>
  <c r="O22" s="1"/>
  <c r="H21"/>
  <c r="O21" s="1"/>
  <c r="H20"/>
  <c r="E20"/>
  <c r="O20" s="1"/>
  <c r="H18"/>
  <c r="E18"/>
  <c r="H17"/>
  <c r="O17" s="1"/>
  <c r="N16"/>
  <c r="M16"/>
  <c r="L16"/>
  <c r="H16"/>
  <c r="E16"/>
  <c r="O15"/>
  <c r="E15"/>
  <c r="O14"/>
  <c r="L13"/>
  <c r="I13"/>
  <c r="H13" s="1"/>
  <c r="G13"/>
  <c r="G12" s="1"/>
  <c r="G11" s="1"/>
  <c r="F13"/>
  <c r="F12" s="1"/>
  <c r="F11" s="1"/>
  <c r="E13"/>
  <c r="N12"/>
  <c r="M12"/>
  <c r="L12"/>
  <c r="K12"/>
  <c r="K11" s="1"/>
  <c r="J12"/>
  <c r="J11" s="1"/>
  <c r="I12"/>
  <c r="I11" s="1"/>
  <c r="N11"/>
  <c r="M11"/>
  <c r="L11"/>
  <c r="H12" l="1"/>
  <c r="H11" s="1"/>
  <c r="O128"/>
  <c r="O13"/>
  <c r="O18"/>
  <c r="O56"/>
  <c r="F70"/>
  <c r="F69" s="1"/>
  <c r="F101"/>
  <c r="F100" s="1"/>
  <c r="O105"/>
  <c r="O106"/>
  <c r="N119"/>
  <c r="N118" s="1"/>
  <c r="H139"/>
  <c r="H136" s="1"/>
  <c r="H135" s="1"/>
  <c r="L146"/>
  <c r="L145" s="1"/>
  <c r="L153"/>
  <c r="L152" s="1"/>
  <c r="E12"/>
  <c r="O60"/>
  <c r="O71"/>
  <c r="I101"/>
  <c r="M119"/>
  <c r="M118" s="1"/>
  <c r="O50"/>
  <c r="H47"/>
  <c r="H46" s="1"/>
  <c r="E69"/>
  <c r="O69" s="1"/>
  <c r="O70"/>
  <c r="H119"/>
  <c r="O122"/>
  <c r="O104"/>
  <c r="O155"/>
  <c r="J166"/>
  <c r="J172" s="1"/>
  <c r="G166"/>
  <c r="G172" s="1"/>
  <c r="I100"/>
  <c r="I166" s="1"/>
  <c r="E11"/>
  <c r="O12"/>
  <c r="M166"/>
  <c r="M172" s="1"/>
  <c r="K166"/>
  <c r="K172" s="1"/>
  <c r="N166"/>
  <c r="N172" s="1"/>
  <c r="F166"/>
  <c r="F172" s="1"/>
  <c r="O136"/>
  <c r="O135" s="1"/>
  <c r="O110"/>
  <c r="E109"/>
  <c r="O109" s="1"/>
  <c r="E152"/>
  <c r="O153"/>
  <c r="O152" s="1"/>
  <c r="O16"/>
  <c r="H35"/>
  <c r="H34" s="1"/>
  <c r="O34" s="1"/>
  <c r="E47"/>
  <c r="L95"/>
  <c r="E135"/>
  <c r="E39"/>
  <c r="O40"/>
  <c r="L47"/>
  <c r="L46" s="1"/>
  <c r="O111"/>
  <c r="L119"/>
  <c r="L118" s="1"/>
  <c r="O139"/>
  <c r="H146"/>
  <c r="H145" s="1"/>
  <c r="E101"/>
  <c r="O146"/>
  <c r="O145" s="1"/>
  <c r="E43"/>
  <c r="O96"/>
  <c r="O95" s="1"/>
  <c r="L101"/>
  <c r="L100" s="1"/>
  <c r="L166" l="1"/>
  <c r="L172" s="1"/>
  <c r="O35"/>
  <c r="O43"/>
  <c r="E42"/>
  <c r="O42" s="1"/>
  <c r="I172"/>
  <c r="H166"/>
  <c r="H172" s="1"/>
  <c r="E100"/>
  <c r="O11"/>
  <c r="H101"/>
  <c r="H100" s="1"/>
  <c r="O119"/>
  <c r="H118"/>
  <c r="O118" s="1"/>
  <c r="O47"/>
  <c r="E46"/>
  <c r="O46" s="1"/>
  <c r="O39"/>
  <c r="E38"/>
  <c r="O38" s="1"/>
  <c r="O101" l="1"/>
  <c r="O100" s="1"/>
  <c r="E166"/>
  <c r="O166" l="1"/>
  <c r="O172" s="1"/>
  <c r="E172"/>
  <c r="N159" i="4" l="1"/>
  <c r="M159"/>
  <c r="L159"/>
  <c r="O69"/>
  <c r="O70"/>
  <c r="O71"/>
  <c r="O72"/>
  <c r="O73"/>
  <c r="O74"/>
  <c r="O75"/>
  <c r="O76"/>
  <c r="O77"/>
  <c r="O78"/>
  <c r="O79"/>
  <c r="O80"/>
  <c r="O81"/>
  <c r="O82"/>
  <c r="O83"/>
  <c r="O84"/>
  <c r="O85"/>
  <c r="E68"/>
  <c r="E67" s="1"/>
  <c r="M165"/>
  <c r="N165"/>
  <c r="L165"/>
  <c r="E165"/>
  <c r="M162"/>
  <c r="N162"/>
  <c r="L162"/>
  <c r="H162" s="1"/>
  <c r="H164"/>
  <c r="O164" s="1"/>
  <c r="N130"/>
  <c r="M130"/>
  <c r="L130"/>
  <c r="H168"/>
  <c r="L100"/>
  <c r="L157" l="1"/>
  <c r="N157"/>
  <c r="M157"/>
  <c r="N124"/>
  <c r="M124"/>
  <c r="L124"/>
  <c r="N119"/>
  <c r="M119"/>
  <c r="L119"/>
  <c r="M154"/>
  <c r="M153" s="1"/>
  <c r="N154"/>
  <c r="N153" s="1"/>
  <c r="L154"/>
  <c r="H154" s="1"/>
  <c r="H155"/>
  <c r="O155" s="1"/>
  <c r="O154" s="1"/>
  <c r="O153" s="1"/>
  <c r="L153" l="1"/>
  <c r="H153" s="1"/>
  <c r="E157"/>
  <c r="H169"/>
  <c r="O169" s="1"/>
  <c r="O162"/>
  <c r="H126" l="1"/>
  <c r="O126" s="1"/>
  <c r="H127"/>
  <c r="O127" s="1"/>
  <c r="H128"/>
  <c r="O128" s="1"/>
  <c r="H129"/>
  <c r="O129" s="1"/>
  <c r="E116"/>
  <c r="M46"/>
  <c r="N46"/>
  <c r="L46"/>
  <c r="H65"/>
  <c r="O65" s="1"/>
  <c r="E16"/>
  <c r="O168"/>
  <c r="H167"/>
  <c r="O167" s="1"/>
  <c r="J135" l="1"/>
  <c r="K135"/>
  <c r="L135"/>
  <c r="M135"/>
  <c r="N135"/>
  <c r="I135"/>
  <c r="H139"/>
  <c r="O139" s="1"/>
  <c r="H55"/>
  <c r="O55" s="1"/>
  <c r="H50"/>
  <c r="O50" s="1"/>
  <c r="E49"/>
  <c r="E46" s="1"/>
  <c r="N16"/>
  <c r="M16"/>
  <c r="L16"/>
  <c r="E19"/>
  <c r="H39"/>
  <c r="L12" l="1"/>
  <c r="N166" i="5"/>
  <c r="M166"/>
  <c r="L166"/>
  <c r="K166"/>
  <c r="J166"/>
  <c r="I166"/>
  <c r="H166"/>
  <c r="G166"/>
  <c r="F166"/>
  <c r="E166"/>
  <c r="N165"/>
  <c r="M165"/>
  <c r="L165"/>
  <c r="K165"/>
  <c r="J165"/>
  <c r="G165"/>
  <c r="F165"/>
  <c r="K164"/>
  <c r="J164"/>
  <c r="I164"/>
  <c r="G164"/>
  <c r="F164"/>
  <c r="K163"/>
  <c r="J163"/>
  <c r="I163"/>
  <c r="G163"/>
  <c r="F163"/>
  <c r="N162"/>
  <c r="M162"/>
  <c r="L162"/>
  <c r="K162"/>
  <c r="J162"/>
  <c r="I162"/>
  <c r="G162"/>
  <c r="E162"/>
  <c r="N161"/>
  <c r="M161"/>
  <c r="K161"/>
  <c r="G161"/>
  <c r="E161"/>
  <c r="N160"/>
  <c r="M160"/>
  <c r="L160"/>
  <c r="K160"/>
  <c r="J160"/>
  <c r="I160"/>
  <c r="G160"/>
  <c r="K159"/>
  <c r="J159"/>
  <c r="I159"/>
  <c r="G159"/>
  <c r="F159"/>
  <c r="E159"/>
  <c r="K158"/>
  <c r="I158"/>
  <c r="K157"/>
  <c r="J157"/>
  <c r="H154"/>
  <c r="O144"/>
  <c r="O166" s="1"/>
  <c r="E143"/>
  <c r="E165" s="1"/>
  <c r="N142"/>
  <c r="N157" s="1"/>
  <c r="M142"/>
  <c r="M157" s="1"/>
  <c r="L142"/>
  <c r="L140" s="1"/>
  <c r="E142"/>
  <c r="H141"/>
  <c r="F141"/>
  <c r="E141"/>
  <c r="O141" s="1"/>
  <c r="M140"/>
  <c r="M139" s="1"/>
  <c r="K140"/>
  <c r="J140"/>
  <c r="I140"/>
  <c r="G140"/>
  <c r="G139" s="1"/>
  <c r="F140"/>
  <c r="F139" s="1"/>
  <c r="K139"/>
  <c r="J139"/>
  <c r="I139"/>
  <c r="O138"/>
  <c r="H137"/>
  <c r="O137" s="1"/>
  <c r="H136"/>
  <c r="O136" s="1"/>
  <c r="O135"/>
  <c r="O134"/>
  <c r="F134"/>
  <c r="N133"/>
  <c r="N132" s="1"/>
  <c r="M133"/>
  <c r="M132" s="1"/>
  <c r="L133"/>
  <c r="L132" s="1"/>
  <c r="K133"/>
  <c r="K132" s="1"/>
  <c r="J133"/>
  <c r="I133"/>
  <c r="H133" s="1"/>
  <c r="G133"/>
  <c r="F133"/>
  <c r="F132" s="1"/>
  <c r="E133"/>
  <c r="E132" s="1"/>
  <c r="J132"/>
  <c r="I132"/>
  <c r="G132"/>
  <c r="H131"/>
  <c r="O131" s="1"/>
  <c r="F131"/>
  <c r="F130" s="1"/>
  <c r="F129" s="1"/>
  <c r="N130"/>
  <c r="M130"/>
  <c r="M129" s="1"/>
  <c r="L130"/>
  <c r="H130" s="1"/>
  <c r="E130"/>
  <c r="N129"/>
  <c r="L129"/>
  <c r="K129"/>
  <c r="J129"/>
  <c r="I129"/>
  <c r="G129"/>
  <c r="E129"/>
  <c r="H128"/>
  <c r="O128" s="1"/>
  <c r="N127"/>
  <c r="N164" s="1"/>
  <c r="M127"/>
  <c r="M164" s="1"/>
  <c r="L127"/>
  <c r="L124" s="1"/>
  <c r="H127"/>
  <c r="O127" s="1"/>
  <c r="H126"/>
  <c r="O126" s="1"/>
  <c r="H125"/>
  <c r="O125" s="1"/>
  <c r="F125"/>
  <c r="N124"/>
  <c r="M124"/>
  <c r="M123" s="1"/>
  <c r="K124"/>
  <c r="K123" s="1"/>
  <c r="J124"/>
  <c r="J123" s="1"/>
  <c r="I124"/>
  <c r="G124"/>
  <c r="F124"/>
  <c r="E124"/>
  <c r="N123"/>
  <c r="I123"/>
  <c r="G123"/>
  <c r="F123"/>
  <c r="H122"/>
  <c r="O122" s="1"/>
  <c r="H121"/>
  <c r="O121" s="1"/>
  <c r="L120"/>
  <c r="L164" s="1"/>
  <c r="H120"/>
  <c r="E120"/>
  <c r="H119"/>
  <c r="O119" s="1"/>
  <c r="H118"/>
  <c r="H164" s="1"/>
  <c r="N117"/>
  <c r="M117"/>
  <c r="M110" s="1"/>
  <c r="M109" s="1"/>
  <c r="L117"/>
  <c r="H117" s="1"/>
  <c r="E117"/>
  <c r="H116"/>
  <c r="O116" s="1"/>
  <c r="O115"/>
  <c r="H115"/>
  <c r="O114"/>
  <c r="H114"/>
  <c r="N113"/>
  <c r="N110" s="1"/>
  <c r="N109" s="1"/>
  <c r="M113"/>
  <c r="M163" s="1"/>
  <c r="L113"/>
  <c r="L163" s="1"/>
  <c r="O112"/>
  <c r="H111"/>
  <c r="O111" s="1"/>
  <c r="F111"/>
  <c r="L110"/>
  <c r="L109" s="1"/>
  <c r="K110"/>
  <c r="K109" s="1"/>
  <c r="J110"/>
  <c r="J109" s="1"/>
  <c r="I110"/>
  <c r="I109" s="1"/>
  <c r="G110"/>
  <c r="F110"/>
  <c r="G109"/>
  <c r="F109"/>
  <c r="O108"/>
  <c r="O107"/>
  <c r="O106"/>
  <c r="O105"/>
  <c r="O104"/>
  <c r="H102"/>
  <c r="O102" s="1"/>
  <c r="F102"/>
  <c r="F101" s="1"/>
  <c r="F100" s="1"/>
  <c r="N101"/>
  <c r="N100" s="1"/>
  <c r="M101"/>
  <c r="L101"/>
  <c r="L100" s="1"/>
  <c r="K101"/>
  <c r="J101"/>
  <c r="J100" s="1"/>
  <c r="I101"/>
  <c r="I100" s="1"/>
  <c r="H101"/>
  <c r="H100" s="1"/>
  <c r="G101"/>
  <c r="G100" s="1"/>
  <c r="E101"/>
  <c r="M100"/>
  <c r="K100"/>
  <c r="E100"/>
  <c r="O100" s="1"/>
  <c r="O99"/>
  <c r="O98"/>
  <c r="H98"/>
  <c r="L97"/>
  <c r="J97"/>
  <c r="J161" s="1"/>
  <c r="I97"/>
  <c r="I161" s="1"/>
  <c r="F97"/>
  <c r="H96"/>
  <c r="O96" s="1"/>
  <c r="F96"/>
  <c r="L95"/>
  <c r="L161" s="1"/>
  <c r="F95"/>
  <c r="F161" s="1"/>
  <c r="J94"/>
  <c r="J158" s="1"/>
  <c r="H94"/>
  <c r="O94" s="1"/>
  <c r="F94"/>
  <c r="O93"/>
  <c r="F93"/>
  <c r="N92"/>
  <c r="N91" s="1"/>
  <c r="M92"/>
  <c r="M91" s="1"/>
  <c r="L92"/>
  <c r="L91" s="1"/>
  <c r="K92"/>
  <c r="K91" s="1"/>
  <c r="G92"/>
  <c r="G91" s="1"/>
  <c r="F92"/>
  <c r="F91" s="1"/>
  <c r="E92"/>
  <c r="E91" s="1"/>
  <c r="O90"/>
  <c r="O89"/>
  <c r="H88"/>
  <c r="O88" s="1"/>
  <c r="F88"/>
  <c r="N87"/>
  <c r="N86" s="1"/>
  <c r="M87"/>
  <c r="L87"/>
  <c r="L86" s="1"/>
  <c r="K87"/>
  <c r="J87"/>
  <c r="J86" s="1"/>
  <c r="I87"/>
  <c r="I86" s="1"/>
  <c r="F87"/>
  <c r="F86" s="1"/>
  <c r="E87"/>
  <c r="E86" s="1"/>
  <c r="M86"/>
  <c r="K86"/>
  <c r="O85"/>
  <c r="E84"/>
  <c r="O84" s="1"/>
  <c r="O83"/>
  <c r="F81"/>
  <c r="E81"/>
  <c r="O81" s="1"/>
  <c r="H80"/>
  <c r="O80" s="1"/>
  <c r="F80"/>
  <c r="F160" s="1"/>
  <c r="O79"/>
  <c r="O78"/>
  <c r="O77"/>
  <c r="O76"/>
  <c r="O75"/>
  <c r="O74"/>
  <c r="O73"/>
  <c r="E72"/>
  <c r="O72" s="1"/>
  <c r="O71"/>
  <c r="O70"/>
  <c r="O69"/>
  <c r="O68"/>
  <c r="O67"/>
  <c r="O66"/>
  <c r="O65"/>
  <c r="O64"/>
  <c r="H63"/>
  <c r="O63" s="1"/>
  <c r="F63"/>
  <c r="F62" s="1"/>
  <c r="F61" s="1"/>
  <c r="N62"/>
  <c r="M62"/>
  <c r="M61" s="1"/>
  <c r="L62"/>
  <c r="K62"/>
  <c r="K61" s="1"/>
  <c r="J62"/>
  <c r="I62"/>
  <c r="I61" s="1"/>
  <c r="G62"/>
  <c r="N61"/>
  <c r="L61"/>
  <c r="J61"/>
  <c r="G61"/>
  <c r="O60"/>
  <c r="O162" s="1"/>
  <c r="H60"/>
  <c r="H162" s="1"/>
  <c r="F60"/>
  <c r="F162" s="1"/>
  <c r="H59"/>
  <c r="O59" s="1"/>
  <c r="H58"/>
  <c r="O58" s="1"/>
  <c r="H56"/>
  <c r="G56"/>
  <c r="G158" s="1"/>
  <c r="F56"/>
  <c r="E56"/>
  <c r="O56" s="1"/>
  <c r="H55"/>
  <c r="F55"/>
  <c r="E55"/>
  <c r="E158" s="1"/>
  <c r="H54"/>
  <c r="O54" s="1"/>
  <c r="L53"/>
  <c r="H53" s="1"/>
  <c r="O53" s="1"/>
  <c r="F53"/>
  <c r="O52"/>
  <c r="H52"/>
  <c r="O51"/>
  <c r="H51"/>
  <c r="F51"/>
  <c r="H50"/>
  <c r="O50" s="1"/>
  <c r="H49"/>
  <c r="O49" s="1"/>
  <c r="F49"/>
  <c r="H48"/>
  <c r="O48" s="1"/>
  <c r="N47"/>
  <c r="M47"/>
  <c r="L47"/>
  <c r="H47"/>
  <c r="O47" s="1"/>
  <c r="F47"/>
  <c r="N46"/>
  <c r="N44" s="1"/>
  <c r="N43" s="1"/>
  <c r="M46"/>
  <c r="M158" s="1"/>
  <c r="L46"/>
  <c r="H46" s="1"/>
  <c r="F46"/>
  <c r="F158" s="1"/>
  <c r="O45"/>
  <c r="H45"/>
  <c r="F45"/>
  <c r="F44" s="1"/>
  <c r="F43" s="1"/>
  <c r="M44"/>
  <c r="K44"/>
  <c r="J44"/>
  <c r="J43" s="1"/>
  <c r="I44"/>
  <c r="I43" s="1"/>
  <c r="G44"/>
  <c r="G43" s="1"/>
  <c r="E44"/>
  <c r="E43" s="1"/>
  <c r="M43"/>
  <c r="K43"/>
  <c r="E42"/>
  <c r="O42" s="1"/>
  <c r="H41"/>
  <c r="O41" s="1"/>
  <c r="F41"/>
  <c r="N40"/>
  <c r="M40"/>
  <c r="M39" s="1"/>
  <c r="L40"/>
  <c r="L39" s="1"/>
  <c r="K40"/>
  <c r="K39" s="1"/>
  <c r="J40"/>
  <c r="J39" s="1"/>
  <c r="I40"/>
  <c r="H40"/>
  <c r="G40"/>
  <c r="F40"/>
  <c r="E40"/>
  <c r="N39"/>
  <c r="I39"/>
  <c r="H39"/>
  <c r="G39"/>
  <c r="F39"/>
  <c r="E38"/>
  <c r="O38" s="1"/>
  <c r="O37"/>
  <c r="F37"/>
  <c r="F36" s="1"/>
  <c r="F35" s="1"/>
  <c r="N36"/>
  <c r="M36"/>
  <c r="M35" s="1"/>
  <c r="L36"/>
  <c r="L35" s="1"/>
  <c r="K36"/>
  <c r="J36"/>
  <c r="I36"/>
  <c r="I35" s="1"/>
  <c r="H36"/>
  <c r="G36"/>
  <c r="G35" s="1"/>
  <c r="E36"/>
  <c r="E35" s="1"/>
  <c r="N35"/>
  <c r="K35"/>
  <c r="J35"/>
  <c r="H35"/>
  <c r="H34"/>
  <c r="E34"/>
  <c r="H33"/>
  <c r="O33" s="1"/>
  <c r="F33"/>
  <c r="N32"/>
  <c r="N31" s="1"/>
  <c r="M32"/>
  <c r="L32"/>
  <c r="I32"/>
  <c r="G32"/>
  <c r="G31" s="1"/>
  <c r="F32"/>
  <c r="F31" s="1"/>
  <c r="M31"/>
  <c r="L31"/>
  <c r="O30"/>
  <c r="I29"/>
  <c r="I165" s="1"/>
  <c r="O28"/>
  <c r="O27"/>
  <c r="O26"/>
  <c r="O25"/>
  <c r="E24"/>
  <c r="O24" s="1"/>
  <c r="O23"/>
  <c r="O22"/>
  <c r="O21"/>
  <c r="H20"/>
  <c r="O20" s="1"/>
  <c r="N19"/>
  <c r="N159" s="1"/>
  <c r="M19"/>
  <c r="M15" s="1"/>
  <c r="M14" s="1"/>
  <c r="M145" s="1"/>
  <c r="L19"/>
  <c r="L159" s="1"/>
  <c r="O18"/>
  <c r="O17"/>
  <c r="L16"/>
  <c r="L157" s="1"/>
  <c r="I16"/>
  <c r="I157" s="1"/>
  <c r="H16"/>
  <c r="G16"/>
  <c r="G15" s="1"/>
  <c r="G14" s="1"/>
  <c r="F16"/>
  <c r="F157" s="1"/>
  <c r="E16"/>
  <c r="E157" s="1"/>
  <c r="N15"/>
  <c r="K15"/>
  <c r="J15"/>
  <c r="J14" s="1"/>
  <c r="N14"/>
  <c r="K14"/>
  <c r="J12" i="4"/>
  <c r="K12"/>
  <c r="M12"/>
  <c r="N12"/>
  <c r="I12"/>
  <c r="H25"/>
  <c r="H165"/>
  <c r="N125"/>
  <c r="N116" s="1"/>
  <c r="M125"/>
  <c r="M116" s="1"/>
  <c r="L125"/>
  <c r="L116" s="1"/>
  <c r="F15" i="5" l="1"/>
  <c r="F14" s="1"/>
  <c r="F145" s="1"/>
  <c r="O36"/>
  <c r="E110"/>
  <c r="H32"/>
  <c r="H31" s="1"/>
  <c r="O34"/>
  <c r="O35"/>
  <c r="O40"/>
  <c r="O55"/>
  <c r="H95"/>
  <c r="H161" s="1"/>
  <c r="H97"/>
  <c r="O97" s="1"/>
  <c r="H113"/>
  <c r="O113" s="1"/>
  <c r="O117"/>
  <c r="O120"/>
  <c r="N163"/>
  <c r="E109"/>
  <c r="O133"/>
  <c r="O132" s="1"/>
  <c r="H132"/>
  <c r="H124"/>
  <c r="H123" s="1"/>
  <c r="L123"/>
  <c r="O160"/>
  <c r="O46"/>
  <c r="O158" s="1"/>
  <c r="H158"/>
  <c r="H129"/>
  <c r="O130"/>
  <c r="O129" s="1"/>
  <c r="L139"/>
  <c r="H140"/>
  <c r="H139" s="1"/>
  <c r="K145"/>
  <c r="G145"/>
  <c r="H163"/>
  <c r="O124"/>
  <c r="O123" s="1"/>
  <c r="M159"/>
  <c r="I15"/>
  <c r="H19"/>
  <c r="H29"/>
  <c r="I31"/>
  <c r="H87"/>
  <c r="E164"/>
  <c r="N140"/>
  <c r="N139" s="1"/>
  <c r="N145" s="1"/>
  <c r="N158"/>
  <c r="H160"/>
  <c r="E123"/>
  <c r="E140"/>
  <c r="H142"/>
  <c r="O142" s="1"/>
  <c r="E39"/>
  <c r="O39" s="1"/>
  <c r="O16"/>
  <c r="O157" s="1"/>
  <c r="E32"/>
  <c r="J92"/>
  <c r="J91" s="1"/>
  <c r="J145" s="1"/>
  <c r="H110"/>
  <c r="H109" s="1"/>
  <c r="G157"/>
  <c r="L158"/>
  <c r="E163"/>
  <c r="H62"/>
  <c r="H61" s="1"/>
  <c r="O101"/>
  <c r="E15"/>
  <c r="I92"/>
  <c r="O95"/>
  <c r="O161" s="1"/>
  <c r="O143"/>
  <c r="E160"/>
  <c r="E153" s="1"/>
  <c r="L15"/>
  <c r="L14" s="1"/>
  <c r="L44"/>
  <c r="E62"/>
  <c r="O118"/>
  <c r="O164" s="1"/>
  <c r="E17" i="4"/>
  <c r="H19"/>
  <c r="H20"/>
  <c r="O20" s="1"/>
  <c r="H157" i="5" l="1"/>
  <c r="O163"/>
  <c r="H86"/>
  <c r="O87"/>
  <c r="O86" s="1"/>
  <c r="O62"/>
  <c r="E61"/>
  <c r="O61" s="1"/>
  <c r="E14"/>
  <c r="E31"/>
  <c r="O31" s="1"/>
  <c r="O32"/>
  <c r="H92"/>
  <c r="I91"/>
  <c r="O109"/>
  <c r="H44"/>
  <c r="L43"/>
  <c r="E139"/>
  <c r="O140"/>
  <c r="O139" s="1"/>
  <c r="O29"/>
  <c r="O165" s="1"/>
  <c r="H165"/>
  <c r="O110"/>
  <c r="H15"/>
  <c r="H14" s="1"/>
  <c r="I14"/>
  <c r="H159"/>
  <c r="O19"/>
  <c r="O159" s="1"/>
  <c r="L145"/>
  <c r="O19" i="4"/>
  <c r="H17"/>
  <c r="O17" s="1"/>
  <c r="O92" i="5" l="1"/>
  <c r="O91" s="1"/>
  <c r="H91"/>
  <c r="O14"/>
  <c r="E145"/>
  <c r="H43"/>
  <c r="O43" s="1"/>
  <c r="O44"/>
  <c r="I145"/>
  <c r="H145" s="1"/>
  <c r="O15"/>
  <c r="E12" i="4"/>
  <c r="O25"/>
  <c r="J116"/>
  <c r="K116"/>
  <c r="I116"/>
  <c r="J157"/>
  <c r="K157"/>
  <c r="I157"/>
  <c r="F157"/>
  <c r="G157"/>
  <c r="O165"/>
  <c r="J142"/>
  <c r="K142"/>
  <c r="L142"/>
  <c r="M142"/>
  <c r="N142"/>
  <c r="I142"/>
  <c r="F142"/>
  <c r="G142"/>
  <c r="E142"/>
  <c r="H145"/>
  <c r="O145" s="1"/>
  <c r="H123"/>
  <c r="O123" s="1"/>
  <c r="H124"/>
  <c r="O124" s="1"/>
  <c r="N103"/>
  <c r="M103"/>
  <c r="L103"/>
  <c r="N102"/>
  <c r="M102"/>
  <c r="L102"/>
  <c r="H144"/>
  <c r="O144" s="1"/>
  <c r="E108"/>
  <c r="E107" s="1"/>
  <c r="E98"/>
  <c r="J107"/>
  <c r="K107"/>
  <c r="L107"/>
  <c r="M107"/>
  <c r="N107"/>
  <c r="I107"/>
  <c r="G107"/>
  <c r="J67"/>
  <c r="K67"/>
  <c r="L67"/>
  <c r="M67"/>
  <c r="N67"/>
  <c r="I67"/>
  <c r="G67"/>
  <c r="J46"/>
  <c r="K46"/>
  <c r="I46"/>
  <c r="O105"/>
  <c r="K98"/>
  <c r="N98"/>
  <c r="G98"/>
  <c r="H133"/>
  <c r="O133" s="1"/>
  <c r="M98" l="1"/>
  <c r="O145" i="5"/>
  <c r="H107" i="4"/>
  <c r="O23" l="1"/>
  <c r="O22"/>
  <c r="G116" l="1"/>
  <c r="H130" l="1"/>
  <c r="O130" s="1"/>
  <c r="O29"/>
  <c r="O32"/>
  <c r="G135"/>
  <c r="E135"/>
  <c r="O30"/>
  <c r="O118" l="1"/>
  <c r="J147" l="1"/>
  <c r="K147"/>
  <c r="L147"/>
  <c r="M147"/>
  <c r="N147"/>
  <c r="I147"/>
  <c r="G147"/>
  <c r="E147"/>
  <c r="H151"/>
  <c r="O151" s="1"/>
  <c r="H120"/>
  <c r="O120" s="1"/>
  <c r="H121"/>
  <c r="O121" s="1"/>
  <c r="H122"/>
  <c r="O122" s="1"/>
  <c r="L98" l="1"/>
  <c r="O15"/>
  <c r="O26" l="1"/>
  <c r="H31" l="1"/>
  <c r="H117"/>
  <c r="H119"/>
  <c r="H125"/>
  <c r="H132"/>
  <c r="H131"/>
  <c r="H116"/>
  <c r="H86"/>
  <c r="H68"/>
  <c r="O28"/>
  <c r="O14"/>
  <c r="O86" l="1"/>
  <c r="O89"/>
  <c r="O90"/>
  <c r="O149" l="1"/>
  <c r="J146"/>
  <c r="K146"/>
  <c r="I146"/>
  <c r="H159"/>
  <c r="H47"/>
  <c r="H48"/>
  <c r="H49"/>
  <c r="H51"/>
  <c r="H52"/>
  <c r="H53"/>
  <c r="H54"/>
  <c r="H56"/>
  <c r="H57"/>
  <c r="H58"/>
  <c r="H59"/>
  <c r="H60"/>
  <c r="H62"/>
  <c r="H63"/>
  <c r="H64"/>
  <c r="H147" l="1"/>
  <c r="H150" l="1"/>
  <c r="O150" s="1"/>
  <c r="G146"/>
  <c r="H100"/>
  <c r="H101"/>
  <c r="H102"/>
  <c r="H104"/>
  <c r="I98" l="1"/>
  <c r="H98" s="1"/>
  <c r="J98"/>
  <c r="O100"/>
  <c r="H103"/>
  <c r="H43" l="1"/>
  <c r="H42" s="1"/>
  <c r="I42"/>
  <c r="J42"/>
  <c r="J41" s="1"/>
  <c r="K42"/>
  <c r="K41" s="1"/>
  <c r="L42"/>
  <c r="L41" s="1"/>
  <c r="M42"/>
  <c r="M41" s="1"/>
  <c r="N42"/>
  <c r="N41" s="1"/>
  <c r="I106" l="1"/>
  <c r="J106"/>
  <c r="K106"/>
  <c r="J93"/>
  <c r="J92" s="1"/>
  <c r="K93"/>
  <c r="K92" s="1"/>
  <c r="L93"/>
  <c r="L92" s="1"/>
  <c r="M93"/>
  <c r="M92" s="1"/>
  <c r="N93"/>
  <c r="N92" s="1"/>
  <c r="I93"/>
  <c r="I92" s="1"/>
  <c r="H94"/>
  <c r="F135"/>
  <c r="H140"/>
  <c r="H137"/>
  <c r="O137" s="1"/>
  <c r="H138"/>
  <c r="O138" l="1"/>
  <c r="O140"/>
  <c r="H93"/>
  <c r="H92" s="1"/>
  <c r="G46" l="1"/>
  <c r="F147"/>
  <c r="F116"/>
  <c r="F107"/>
  <c r="E11" l="1"/>
  <c r="F98"/>
  <c r="F67" l="1"/>
  <c r="O114"/>
  <c r="O113"/>
  <c r="O112"/>
  <c r="O111"/>
  <c r="O110"/>
  <c r="N106"/>
  <c r="M106"/>
  <c r="L106"/>
  <c r="F106"/>
  <c r="G106"/>
  <c r="F46" l="1"/>
  <c r="H108"/>
  <c r="H106" s="1"/>
  <c r="F12" l="1"/>
  <c r="F11" s="1"/>
  <c r="G12"/>
  <c r="G11" s="1"/>
  <c r="O107"/>
  <c r="O108"/>
  <c r="E106" l="1"/>
  <c r="O106" s="1"/>
  <c r="K11" l="1"/>
  <c r="N11" l="1"/>
  <c r="M11"/>
  <c r="L11"/>
  <c r="I38" l="1"/>
  <c r="I37" s="1"/>
  <c r="J38"/>
  <c r="J37" s="1"/>
  <c r="K38"/>
  <c r="K37" s="1"/>
  <c r="L38"/>
  <c r="L37" s="1"/>
  <c r="M38"/>
  <c r="M37" s="1"/>
  <c r="N38"/>
  <c r="N37" s="1"/>
  <c r="H38"/>
  <c r="H37" s="1"/>
  <c r="I11" l="1"/>
  <c r="H12" l="1"/>
  <c r="O31"/>
  <c r="O161"/>
  <c r="O160"/>
  <c r="O159"/>
  <c r="N156"/>
  <c r="M156"/>
  <c r="H158"/>
  <c r="O158" s="1"/>
  <c r="F156"/>
  <c r="E156"/>
  <c r="K156"/>
  <c r="J156"/>
  <c r="I156"/>
  <c r="G156"/>
  <c r="N141"/>
  <c r="M141"/>
  <c r="H143"/>
  <c r="O143" s="1"/>
  <c r="F141"/>
  <c r="K141"/>
  <c r="J141"/>
  <c r="I141"/>
  <c r="G141"/>
  <c r="N134"/>
  <c r="M134"/>
  <c r="I134"/>
  <c r="F134"/>
  <c r="E134"/>
  <c r="K134"/>
  <c r="J134"/>
  <c r="G134"/>
  <c r="O152"/>
  <c r="E146"/>
  <c r="F146"/>
  <c r="O131"/>
  <c r="K115"/>
  <c r="J115"/>
  <c r="I115"/>
  <c r="G115"/>
  <c r="F115"/>
  <c r="O104"/>
  <c r="O99"/>
  <c r="J97"/>
  <c r="I97"/>
  <c r="G97"/>
  <c r="K97"/>
  <c r="O96"/>
  <c r="O95"/>
  <c r="O94"/>
  <c r="F93"/>
  <c r="F92" s="1"/>
  <c r="E93"/>
  <c r="O93" s="1"/>
  <c r="O92" s="1"/>
  <c r="O91"/>
  <c r="O87"/>
  <c r="O63"/>
  <c r="O62"/>
  <c r="O60"/>
  <c r="O58"/>
  <c r="O56"/>
  <c r="O53"/>
  <c r="O52"/>
  <c r="O51"/>
  <c r="O47"/>
  <c r="K45"/>
  <c r="J45"/>
  <c r="G45"/>
  <c r="O44"/>
  <c r="O43"/>
  <c r="E42"/>
  <c r="I41"/>
  <c r="G42"/>
  <c r="G41" s="1"/>
  <c r="F42"/>
  <c r="F41" s="1"/>
  <c r="O40"/>
  <c r="F38"/>
  <c r="F37" s="1"/>
  <c r="E38"/>
  <c r="G38"/>
  <c r="G37" s="1"/>
  <c r="H36"/>
  <c r="H35"/>
  <c r="F34"/>
  <c r="F33" s="1"/>
  <c r="N34"/>
  <c r="N33" s="1"/>
  <c r="M34"/>
  <c r="M33" s="1"/>
  <c r="L34"/>
  <c r="L33" s="1"/>
  <c r="I34"/>
  <c r="I33" s="1"/>
  <c r="G34"/>
  <c r="E34"/>
  <c r="O27"/>
  <c r="O24"/>
  <c r="J11"/>
  <c r="H13"/>
  <c r="H11" l="1"/>
  <c r="O12"/>
  <c r="O36"/>
  <c r="K66"/>
  <c r="M66"/>
  <c r="J66"/>
  <c r="J170" s="1"/>
  <c r="H67"/>
  <c r="O67" s="1"/>
  <c r="G66"/>
  <c r="F66"/>
  <c r="N66"/>
  <c r="I66"/>
  <c r="L66"/>
  <c r="O68"/>
  <c r="I45"/>
  <c r="M146"/>
  <c r="M97"/>
  <c r="L146"/>
  <c r="O132"/>
  <c r="N45"/>
  <c r="F97"/>
  <c r="H41"/>
  <c r="O64"/>
  <c r="H157"/>
  <c r="H156" s="1"/>
  <c r="M45"/>
  <c r="N115"/>
  <c r="O117"/>
  <c r="O125"/>
  <c r="O102"/>
  <c r="E45"/>
  <c r="O59"/>
  <c r="H21"/>
  <c r="O21" s="1"/>
  <c r="L45"/>
  <c r="L134"/>
  <c r="E141"/>
  <c r="F45"/>
  <c r="O101"/>
  <c r="O54"/>
  <c r="O35"/>
  <c r="E92"/>
  <c r="O119"/>
  <c r="N146"/>
  <c r="O13"/>
  <c r="N97"/>
  <c r="O103"/>
  <c r="H34"/>
  <c r="H33" s="1"/>
  <c r="E41"/>
  <c r="O38"/>
  <c r="E37"/>
  <c r="O37" s="1"/>
  <c r="O48"/>
  <c r="G33"/>
  <c r="O39"/>
  <c r="O57"/>
  <c r="H136"/>
  <c r="O136" s="1"/>
  <c r="O49"/>
  <c r="E33"/>
  <c r="E97"/>
  <c r="H16"/>
  <c r="N170" l="1"/>
  <c r="E66"/>
  <c r="H66"/>
  <c r="K170"/>
  <c r="G170"/>
  <c r="I170"/>
  <c r="F170"/>
  <c r="H46"/>
  <c r="H97"/>
  <c r="O16"/>
  <c r="L156"/>
  <c r="O157"/>
  <c r="O156" s="1"/>
  <c r="O41"/>
  <c r="O42"/>
  <c r="H135"/>
  <c r="H134" s="1"/>
  <c r="L115"/>
  <c r="O148"/>
  <c r="L141"/>
  <c r="H142"/>
  <c r="H115"/>
  <c r="L97"/>
  <c r="O33"/>
  <c r="O98"/>
  <c r="O97" s="1"/>
  <c r="O34"/>
  <c r="E115"/>
  <c r="L170" l="1"/>
  <c r="H170" s="1"/>
  <c r="E170"/>
  <c r="M115"/>
  <c r="M170" s="1"/>
  <c r="O66"/>
  <c r="O135"/>
  <c r="O134" s="1"/>
  <c r="O147"/>
  <c r="O146" s="1"/>
  <c r="H146"/>
  <c r="H45"/>
  <c r="O46"/>
  <c r="H141"/>
  <c r="O142"/>
  <c r="O141" s="1"/>
  <c r="O115"/>
  <c r="O116"/>
  <c r="O11"/>
  <c r="O45" l="1"/>
  <c r="O170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<sst xmlns="http://schemas.openxmlformats.org/spreadsheetml/2006/main" count="2189" uniqueCount="413">
  <si>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</si>
  <si>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</si>
  <si>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</si>
  <si>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</si>
  <si>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</si>
  <si>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</si>
  <si>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</si>
  <si>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</si>
  <si>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</si>
  <si>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</si>
  <si>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</si>
  <si>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</si>
  <si>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</si>
  <si>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</si>
  <si>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</si>
  <si>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</si>
  <si>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</si>
  <si>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</si>
  <si>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</si>
  <si>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</si>
  <si>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</si>
  <si>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</si>
  <si>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</si>
  <si>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</si>
  <si>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</si>
  <si>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</si>
  <si>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</si>
  <si>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</si>
  <si>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</si>
  <si>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</si>
  <si>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</si>
  <si>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</si>
  <si>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</si>
  <si>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</si>
  <si>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</si>
  <si>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</si>
  <si>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</si>
  <si>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</si>
  <si>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</si>
  <si>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</si>
  <si>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</si>
  <si>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</si>
  <si>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</si>
  <si>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</si>
  <si>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</si>
  <si>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</si>
  <si>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</si>
  <si>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</si>
  <si>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</si>
  <si>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</si>
  <si>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</si>
  <si>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</si>
  <si>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</si>
  <si>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</si>
  <si>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</si>
  <si>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</si>
  <si>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</si>
  <si>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</si>
  <si>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</si>
  <si>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</si>
  <si>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</si>
  <si>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</si>
  <si>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</si>
  <si>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</si>
  <si>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</si>
  <si>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</si>
  <si>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</si>
  <si>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</si>
  <si>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</si>
  <si>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</si>
  <si>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</si>
  <si>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</si>
  <si>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</si>
  <si>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</si>
  <si>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</si>
  <si>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</si>
  <si>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</si>
  <si>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</si>
  <si>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</si>
  <si>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</si>
  <si>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</si>
  <si>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</si>
  <si>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</si>
  <si>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</si>
  <si>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</si>
  <si>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</si>
  <si>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</si>
  <si>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</si>
  <si>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</si>
  <si>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</si>
  <si>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</si>
  <si>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</si>
  <si>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</si>
  <si>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</si>
  <si>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</si>
  <si>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</si>
  <si>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</si>
  <si>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</si>
  <si>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</si>
  <si>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</si>
  <si>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</si>
  <si>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</si>
  <si>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</si>
  <si>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</si>
  <si>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</si>
  <si>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</si>
  <si>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</si>
  <si>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</si>
  <si>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</si>
  <si>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</si>
  <si>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</si>
  <si>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</si>
  <si>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</si>
  <si>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</si>
  <si>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</si>
  <si>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</si>
  <si>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</si>
  <si>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</si>
  <si>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</si>
  <si>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</si>
  <si>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</si>
  <si>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</si>
  <si>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</si>
  <si>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</si>
  <si>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</si>
  <si>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</si>
  <si>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</si>
  <si>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</si>
  <si>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</si>
  <si>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</si>
  <si>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</si>
  <si>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</si>
  <si>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</si>
  <si>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</si>
  <si>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</si>
  <si>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</si>
  <si>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</si>
  <si>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</si>
  <si>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</si>
  <si>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</si>
  <si>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</si>
  <si>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</si>
  <si>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</si>
  <si>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</si>
  <si>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</si>
  <si>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</si>
  <si>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</si>
  <si>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</si>
  <si>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</si>
  <si>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</si>
  <si>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</si>
  <si>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</si>
  <si>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</si>
  <si>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</si>
  <si>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</si>
  <si>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</si>
  <si>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</si>
  <si>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</si>
  <si>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</si>
  <si>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</si>
  <si>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</si>
  <si>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</si>
  <si>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</si>
  <si>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</si>
  <si>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</si>
  <si>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</si>
  <si>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</si>
  <si>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</si>
  <si>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</si>
  <si>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</si>
  <si>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</si>
  <si>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</si>
  <si>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</si>
  <si>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</si>
  <si>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</si>
  <si>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</si>
  <si>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</si>
  <si>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</si>
  <si>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</si>
  <si>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</si>
  <si>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</si>
  <si>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</si>
  <si>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</si>
  <si>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</si>
  <si>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</si>
  <si>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</si>
  <si>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</si>
  <si>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</si>
  <si>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</si>
  <si>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</si>
  <si>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</si>
  <si>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</si>
  <si>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</si>
  <si>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</si>
  <si>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</si>
  <si>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</si>
  <si>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</si>
  <si>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</si>
  <si>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</si>
  <si>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</si>
  <si>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</si>
  <si>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</si>
  <si>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</si>
  <si>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</si>
  <si>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</si>
  <si>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</si>
  <si>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</si>
  <si>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</si>
  <si>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</si>
  <si>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</si>
  <si>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</si>
  <si>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</si>
  <si>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</si>
  <si>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</si>
  <si>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</si>
  <si>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</si>
  <si>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</si>
  <si>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</si>
  <si>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</si>
  <si>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</si>
  <si>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</si>
  <si>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</si>
  <si>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</si>
  <si>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</si>
  <si>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</si>
  <si>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</si>
  <si>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</si>
  <si>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</si>
  <si>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</si>
  <si>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</si>
  <si>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</si>
  <si>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</si>
  <si>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</si>
  <si>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</si>
  <si>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</si>
  <si>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</si>
  <si>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</si>
  <si>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</si>
  <si>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</si>
  <si>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</si>
  <si>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</si>
  <si>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</si>
  <si>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</si>
  <si>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</si>
  <si>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</si>
  <si>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</si>
  <si>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</si>
  <si>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</si>
  <si>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</si>
  <si>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</si>
  <si>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</si>
  <si>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</si>
  <si>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</si>
  <si>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</si>
  <si>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</si>
  <si>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</si>
  <si>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</si>
  <si>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</si>
  <si>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</si>
  <si>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</si>
  <si>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</si>
  <si>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</si>
  <si>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</si>
  <si>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</si>
  <si>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</si>
  <si>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</si>
  <si>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</si>
  <si>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</si>
  <si>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</si>
  <si>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</si>
  <si>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</si>
  <si>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</si>
  <si>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</si>
  <si>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</si>
  <si>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</si>
  <si>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</si>
  <si>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</si>
  <si>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</si>
  <si>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</si>
  <si>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</si>
  <si>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</si>
  <si>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</si>
  <si>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</si>
  <si>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</si>
  <si>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</si>
  <si>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</si>
  <si>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</si>
  <si>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</si>
  <si>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</si>
  <si>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</si>
  <si>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</si>
  <si>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</si>
  <si>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</si>
  <si>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</si>
  <si>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</si>
  <si>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</si>
  <si>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</si>
  <si>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</si>
  <si>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</si>
  <si>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</si>
  <si>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</si>
  <si>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</si>
  <si>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</si>
  <si>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</si>
  <si>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</si>
  <si>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</si>
  <si>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</si>
  <si>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</si>
  <si>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</si>
  <si>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</si>
  <si>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</si>
  <si>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</si>
  <si>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</si>
  <si>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</si>
  <si>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</si>
  <si>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</si>
  <si>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</si>
  <si>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</si>
  <si>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</si>
  <si>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</si>
  <si>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</si>
  <si>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</si>
  <si>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</si>
  <si>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</si>
  <si>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</si>
  <si>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</si>
  <si>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</si>
  <si>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</si>
  <si>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</si>
  <si>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</si>
  <si>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</si>
  <si>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</si>
  <si>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</si>
  <si>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</si>
  <si>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</si>
  <si>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</si>
  <si>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</si>
  <si>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</si>
  <si>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</si>
  <si>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</si>
  <si>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</si>
  <si>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</si>
  <si>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</si>
  <si>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</si>
  <si>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</si>
  <si>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</si>
  <si>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</si>
  <si>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</si>
  <si>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</si>
  <si>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</si>
  <si>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</si>
  <si>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</si>
  <si>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</si>
  <si>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</si>
  <si>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</si>
  <si>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</si>
  <si>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</si>
  <si>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</si>
  <si>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</si>
  <si>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</si>
  <si>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</si>
  <si>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</si>
  <si>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</si>
  <si>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</si>
  <si>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</si>
  <si>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</si>
  <si>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</si>
  <si>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</si>
  <si>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</si>
  <si>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</si>
  <si>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</si>
  <si>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</si>
  <si>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</si>
  <si>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</si>
  <si>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</si>
  <si>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</si>
  <si>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</si>
  <si>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</si>
  <si>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</si>
  <si>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</si>
  <si>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</si>
  <si>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</si>
  <si>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</si>
  <si>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</si>
  <si>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</si>
  <si>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</si>
  <si>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</si>
  <si>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</si>
  <si>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</si>
  <si>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</si>
  <si>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в т.ч. за рахунок  залишку коштів за освітньою субвенцією, який сформувався станом на 01.01.2018 року  (п. 4, ст.103² Бюджетного кодексу України)</t>
  </si>
  <si>
    <t>в т.ч. на оновлення матеріально - технічної бази навчальних закладів за рахунок  залишку коштів за освітньою субвенцією, який сформувався станом на 01.01.2018 року  (п. 4, ст.103² Бюджетного кодексу України)</t>
  </si>
  <si>
    <t xml:space="preserve">Міська програма  „Здоров’я населення Чорноморської  територіальної громади” на 2016 - 2020   роки 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</si>
  <si>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</si>
  <si>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</si>
  <si>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</si>
  <si>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</si>
  <si>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</si>
  <si>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</si>
  <si>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</si>
  <si>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Міська програма удосконалення казначейського обслуговування міського бюджету м. Чорноморська та забезпечення матеріально-технічної бази Управління Державної казначейської служби України у  м. Чорноморську  Одеської області для обслуговування розпорядників та одержувачів бюджетних коштів на 2018 рік</t>
  </si>
  <si>
    <t>Виконавець: Яковенко О. М.</t>
  </si>
  <si>
    <t>видатки споживання</t>
  </si>
  <si>
    <t>видатки розвитку</t>
  </si>
  <si>
    <t>0218220</t>
  </si>
  <si>
    <t>8220</t>
  </si>
  <si>
    <t>0380</t>
  </si>
  <si>
    <t>Заходи та роботи з мобілізаційної підготовки иісцевого значення</t>
  </si>
  <si>
    <t>17=5+10</t>
  </si>
  <si>
    <t xml:space="preserve">в т.ч. за рахунок </t>
  </si>
  <si>
    <t>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</si>
  <si>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</si>
  <si>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від   12.04. 2018 р. №   313  - VII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</si>
</sst>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#,##0.0000000"/>
  </numFmts>
  <fonts count="3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25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165" fontId="5" fillId="2" borderId="1" xfId="2" quotePrefix="1" applyNumberFormat="1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8"/>
  <sheetViews>
    <sheetView topLeftCell="A134" zoomScale="75" zoomScaleNormal="75" workbookViewId="0">
      <selection activeCell="F141" sqref="F141"/>
    </sheetView>
  </sheetViews>
  <sheetFormatPr defaultColWidth="9.09765625" defaultRowHeight="14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6" spans="1:16" ht="20.45">
      <c r="A6" s="111" t="s">
        <v>356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</row>
    <row r="7" spans="1:16"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</row>
    <row r="8" spans="1:16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>
      <c r="A9" s="113" t="s">
        <v>28</v>
      </c>
      <c r="B9" s="113" t="s">
        <v>29</v>
      </c>
      <c r="C9" s="116" t="s">
        <v>357</v>
      </c>
      <c r="D9" s="117" t="s">
        <v>31</v>
      </c>
      <c r="E9" s="109" t="s">
        <v>1</v>
      </c>
      <c r="F9" s="109"/>
      <c r="G9" s="109"/>
      <c r="H9" s="109" t="s">
        <v>6</v>
      </c>
      <c r="I9" s="109"/>
      <c r="J9" s="109"/>
      <c r="K9" s="109"/>
      <c r="L9" s="109"/>
      <c r="M9" s="109"/>
      <c r="N9" s="109"/>
      <c r="O9" s="109" t="s">
        <v>11</v>
      </c>
    </row>
    <row r="10" spans="1:16">
      <c r="A10" s="114"/>
      <c r="B10" s="114"/>
      <c r="C10" s="116"/>
      <c r="D10" s="117"/>
      <c r="E10" s="109" t="s">
        <v>2</v>
      </c>
      <c r="F10" s="109" t="s">
        <v>3</v>
      </c>
      <c r="G10" s="109"/>
      <c r="H10" s="109" t="s">
        <v>2</v>
      </c>
      <c r="I10" s="109" t="s">
        <v>7</v>
      </c>
      <c r="J10" s="109" t="s">
        <v>3</v>
      </c>
      <c r="K10" s="109"/>
      <c r="L10" s="109" t="s">
        <v>8</v>
      </c>
      <c r="M10" s="109" t="s">
        <v>3</v>
      </c>
      <c r="N10" s="109"/>
      <c r="O10" s="109"/>
    </row>
    <row r="11" spans="1:16">
      <c r="A11" s="114"/>
      <c r="B11" s="114"/>
      <c r="C11" s="116"/>
      <c r="D11" s="117"/>
      <c r="E11" s="109"/>
      <c r="F11" s="109" t="s">
        <v>4</v>
      </c>
      <c r="G11" s="109" t="s">
        <v>5</v>
      </c>
      <c r="H11" s="109"/>
      <c r="I11" s="109"/>
      <c r="J11" s="109" t="s">
        <v>4</v>
      </c>
      <c r="K11" s="109" t="s">
        <v>5</v>
      </c>
      <c r="L11" s="109"/>
      <c r="M11" s="109" t="s">
        <v>9</v>
      </c>
      <c r="N11" s="38" t="s">
        <v>3</v>
      </c>
      <c r="O11" s="109"/>
    </row>
    <row r="12" spans="1:16" ht="54.8">
      <c r="A12" s="115"/>
      <c r="B12" s="115"/>
      <c r="C12" s="116"/>
      <c r="D12" s="117"/>
      <c r="E12" s="109"/>
      <c r="F12" s="109"/>
      <c r="G12" s="109"/>
      <c r="H12" s="109"/>
      <c r="I12" s="109"/>
      <c r="J12" s="109"/>
      <c r="K12" s="109"/>
      <c r="L12" s="109"/>
      <c r="M12" s="109"/>
      <c r="N12" s="9" t="s">
        <v>10</v>
      </c>
      <c r="O12" s="109"/>
    </row>
    <row r="13" spans="1:16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7.9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7.9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5.2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5.1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15.0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0.1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0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0.1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0.1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0.1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0.1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0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0.1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0.1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5.1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0.1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0.1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5.1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5.1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5.2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0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.05" customHeight="1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5.2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0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3" customHeight="1">
      <c r="A39" s="25" t="s">
        <v>137</v>
      </c>
      <c r="B39" s="25"/>
      <c r="C39" s="25"/>
      <c r="D39" s="26" t="s">
        <v>19</v>
      </c>
      <c r="E39" s="21">
        <f>E40</f>
        <v>3242.4</v>
      </c>
      <c r="F39" s="21">
        <f>F40</f>
        <v>1078</v>
      </c>
      <c r="G39" s="21">
        <f>G40</f>
        <v>52.2</v>
      </c>
      <c r="H39" s="21">
        <f>H40</f>
        <v>30</v>
      </c>
      <c r="I39" s="21">
        <f>I40</f>
        <v>10</v>
      </c>
      <c r="J39" s="21">
        <f t="shared" ref="J39:N39" si="7">J40</f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5.2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0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0.1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0.1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5.1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0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5.2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0.2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0.1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0.2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75.2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0.2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5.1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0.1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0.1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0.1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0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5.2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0.1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5.1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6" customHeight="1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" customHeight="1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5.1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5.1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0.2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0.2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0.1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0.1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27.95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27.95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5.1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0.2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5.1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0.2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 t="shared" ref="H80" si="14"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30.1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0.3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75.2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5.1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0.1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7.9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5">I87</f>
        <v>0</v>
      </c>
      <c r="J86" s="49">
        <f t="shared" si="15"/>
        <v>0</v>
      </c>
      <c r="K86" s="49">
        <f t="shared" si="15"/>
        <v>0</v>
      </c>
      <c r="L86" s="49">
        <f t="shared" si="15"/>
        <v>20</v>
      </c>
      <c r="M86" s="49">
        <f t="shared" si="15"/>
        <v>20</v>
      </c>
      <c r="N86" s="49">
        <f t="shared" si="15"/>
        <v>20</v>
      </c>
      <c r="O86" s="49">
        <f>O87</f>
        <v>1225.5</v>
      </c>
    </row>
    <row r="87" spans="1:15" ht="27.9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 t="shared" ref="H87:H88" si="16">I87+L87</f>
        <v>20</v>
      </c>
      <c r="I87" s="49">
        <f>I88+I89+I90</f>
        <v>0</v>
      </c>
      <c r="J87" s="49">
        <f t="shared" ref="J87:N87" si="17">J88+J89+J90</f>
        <v>0</v>
      </c>
      <c r="K87" s="49">
        <f t="shared" si="17"/>
        <v>0</v>
      </c>
      <c r="L87" s="49">
        <f t="shared" si="17"/>
        <v>20</v>
      </c>
      <c r="M87" s="49">
        <f t="shared" si="17"/>
        <v>20</v>
      </c>
      <c r="N87" s="49">
        <f t="shared" si="17"/>
        <v>20</v>
      </c>
      <c r="O87" s="49">
        <f t="shared" ref="O87:O109" si="18">E87+H87</f>
        <v>1225.5</v>
      </c>
    </row>
    <row r="88" spans="1:15" ht="41.9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 t="shared" si="16"/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8"/>
        <v>1021.9</v>
      </c>
    </row>
    <row r="89" spans="1:15" s="15" customFormat="1" ht="27.95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8"/>
        <v>33.6</v>
      </c>
    </row>
    <row r="90" spans="1:15" ht="55.9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8"/>
        <v>170</v>
      </c>
    </row>
    <row r="91" spans="1:15" s="13" customFormat="1" ht="27.9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9">F92</f>
        <v>21873.899999999998</v>
      </c>
      <c r="G91" s="49">
        <f t="shared" si="19"/>
        <v>1699.2</v>
      </c>
      <c r="H91" s="49">
        <f>H92</f>
        <v>3388</v>
      </c>
      <c r="I91" s="49">
        <f t="shared" si="19"/>
        <v>855</v>
      </c>
      <c r="J91" s="49">
        <f t="shared" si="19"/>
        <v>233.8</v>
      </c>
      <c r="K91" s="49">
        <f t="shared" si="19"/>
        <v>0</v>
      </c>
      <c r="L91" s="49">
        <f t="shared" si="19"/>
        <v>2533</v>
      </c>
      <c r="M91" s="49">
        <f t="shared" si="19"/>
        <v>2533</v>
      </c>
      <c r="N91" s="49">
        <f t="shared" si="19"/>
        <v>2533</v>
      </c>
      <c r="O91" s="49">
        <f t="shared" si="19"/>
        <v>29505.5</v>
      </c>
    </row>
    <row r="92" spans="1:15" ht="27.9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20">F93+F95+F96+F97+F94+F98+F99</f>
        <v>21873.899999999998</v>
      </c>
      <c r="G92" s="49">
        <f t="shared" si="20"/>
        <v>1699.2</v>
      </c>
      <c r="H92" s="49">
        <f>I92+L92</f>
        <v>3388</v>
      </c>
      <c r="I92" s="49">
        <f t="shared" si="20"/>
        <v>855</v>
      </c>
      <c r="J92" s="49">
        <f t="shared" si="20"/>
        <v>233.8</v>
      </c>
      <c r="K92" s="49">
        <f t="shared" si="20"/>
        <v>0</v>
      </c>
      <c r="L92" s="49">
        <f t="shared" si="20"/>
        <v>2533</v>
      </c>
      <c r="M92" s="49">
        <f t="shared" si="20"/>
        <v>2533</v>
      </c>
      <c r="N92" s="49">
        <f t="shared" si="20"/>
        <v>2533</v>
      </c>
      <c r="O92" s="49">
        <f t="shared" si="18"/>
        <v>29505.5</v>
      </c>
    </row>
    <row r="93" spans="1:15" ht="41.9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8"/>
        <v>468</v>
      </c>
    </row>
    <row r="94" spans="1:15" ht="55.9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 t="shared" ref="H94:H98" si="21"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8"/>
        <v>12258</v>
      </c>
    </row>
    <row r="95" spans="1:1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 t="shared" si="21"/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8"/>
        <v>5128.8</v>
      </c>
    </row>
    <row r="96" spans="1:1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 t="shared" si="21"/>
        <v>31.5</v>
      </c>
      <c r="I96" s="57">
        <v>31.5</v>
      </c>
      <c r="J96" s="57"/>
      <c r="K96" s="57"/>
      <c r="L96" s="57"/>
      <c r="M96" s="57"/>
      <c r="N96" s="57"/>
      <c r="O96" s="57">
        <f t="shared" si="18"/>
        <v>1573.9</v>
      </c>
    </row>
    <row r="97" spans="1:15" ht="41.9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 t="shared" si="21"/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8"/>
        <v>8043.7</v>
      </c>
    </row>
    <row r="98" spans="1:15" ht="27.95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 t="shared" si="21"/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8"/>
        <v>912.1</v>
      </c>
    </row>
    <row r="99" spans="1:1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8"/>
        <v>1121</v>
      </c>
    </row>
    <row r="100" spans="1:15" ht="27.9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 t="shared" ref="F100:G100" si="22">F101</f>
        <v>1026</v>
      </c>
      <c r="G100" s="60">
        <f t="shared" si="22"/>
        <v>0</v>
      </c>
      <c r="H100" s="60">
        <f>H101</f>
        <v>10</v>
      </c>
      <c r="I100" s="60">
        <f t="shared" ref="I100:N100" si="23">I101</f>
        <v>0</v>
      </c>
      <c r="J100" s="60">
        <f t="shared" si="23"/>
        <v>0</v>
      </c>
      <c r="K100" s="60">
        <f t="shared" si="23"/>
        <v>0</v>
      </c>
      <c r="L100" s="60">
        <f t="shared" si="23"/>
        <v>10</v>
      </c>
      <c r="M100" s="60">
        <f t="shared" si="23"/>
        <v>10</v>
      </c>
      <c r="N100" s="60">
        <f t="shared" si="23"/>
        <v>10</v>
      </c>
      <c r="O100" s="49">
        <f t="shared" si="18"/>
        <v>3180.2000000000003</v>
      </c>
    </row>
    <row r="101" spans="1:15" ht="27.9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4">F102+F104+F105+F106+F107+F108+F103</f>
        <v>1026</v>
      </c>
      <c r="G101" s="49">
        <f t="shared" si="24"/>
        <v>0</v>
      </c>
      <c r="H101" s="49">
        <f>I101+L101</f>
        <v>10</v>
      </c>
      <c r="I101" s="49">
        <f t="shared" si="24"/>
        <v>0</v>
      </c>
      <c r="J101" s="49">
        <f t="shared" si="24"/>
        <v>0</v>
      </c>
      <c r="K101" s="49">
        <f t="shared" si="24"/>
        <v>0</v>
      </c>
      <c r="L101" s="49">
        <f t="shared" si="24"/>
        <v>10</v>
      </c>
      <c r="M101" s="49">
        <f t="shared" si="24"/>
        <v>10</v>
      </c>
      <c r="N101" s="49">
        <f t="shared" si="24"/>
        <v>10</v>
      </c>
      <c r="O101" s="49">
        <f t="shared" si="18"/>
        <v>3180.2000000000003</v>
      </c>
    </row>
    <row r="102" spans="1:15" ht="45.1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8"/>
        <v>1070.3</v>
      </c>
    </row>
    <row r="103" spans="1:15" ht="15.0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0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8"/>
        <v>591.5</v>
      </c>
    </row>
    <row r="105" spans="1:15" ht="75.2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8"/>
        <v>217.5</v>
      </c>
    </row>
    <row r="106" spans="1:15" ht="30.1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8"/>
        <v>300</v>
      </c>
    </row>
    <row r="107" spans="1:15" ht="30.1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8"/>
        <v>200</v>
      </c>
    </row>
    <row r="108" spans="1:15" s="16" customFormat="1" ht="60.75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8"/>
        <v>529.79999999999995</v>
      </c>
    </row>
    <row r="109" spans="1:15" s="13" customFormat="1" ht="27.9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5">F110</f>
        <v>1382</v>
      </c>
      <c r="G109" s="60">
        <f t="shared" si="25"/>
        <v>0</v>
      </c>
      <c r="H109" s="60">
        <f t="shared" si="25"/>
        <v>51119.3</v>
      </c>
      <c r="I109" s="60">
        <f t="shared" si="25"/>
        <v>99.3</v>
      </c>
      <c r="J109" s="60">
        <f t="shared" si="25"/>
        <v>0</v>
      </c>
      <c r="K109" s="60">
        <f t="shared" si="25"/>
        <v>0</v>
      </c>
      <c r="L109" s="60">
        <f t="shared" si="25"/>
        <v>51020</v>
      </c>
      <c r="M109" s="60">
        <f t="shared" si="25"/>
        <v>51020</v>
      </c>
      <c r="N109" s="60">
        <f t="shared" si="25"/>
        <v>45020</v>
      </c>
      <c r="O109" s="60">
        <f t="shared" si="18"/>
        <v>108524.30000000002</v>
      </c>
    </row>
    <row r="110" spans="1:15" ht="27.9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 t="shared" ref="F110:G110" si="26">F111+F112+F113+F114+F115+F116+F117+F118+F119+F120+F121</f>
        <v>1382</v>
      </c>
      <c r="G110" s="49">
        <f t="shared" si="26"/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 t="shared" ref="J110:N110" si="27">J111+J112+J113+J114+J115+J116+J117+J118+J119+J120+J121</f>
        <v>0</v>
      </c>
      <c r="K110" s="49">
        <f t="shared" si="27"/>
        <v>0</v>
      </c>
      <c r="L110" s="49">
        <f t="shared" si="27"/>
        <v>51020</v>
      </c>
      <c r="M110" s="49">
        <f t="shared" si="27"/>
        <v>51020</v>
      </c>
      <c r="N110" s="49">
        <f t="shared" si="27"/>
        <v>45020</v>
      </c>
      <c r="O110" s="60">
        <f>E110+H110</f>
        <v>108524.30000000002</v>
      </c>
    </row>
    <row r="111" spans="1:15" ht="45.1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8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0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0.1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8"/>
        <v>11000</v>
      </c>
      <c r="I113" s="53"/>
      <c r="J113" s="53"/>
      <c r="K113" s="53"/>
      <c r="L113" s="53">
        <f>2000+9000</f>
        <v>11000</v>
      </c>
      <c r="M113" s="53">
        <f t="shared" ref="M113" si="29">2000+9000</f>
        <v>11000</v>
      </c>
      <c r="N113" s="53">
        <f>1000+9000</f>
        <v>10000</v>
      </c>
      <c r="O113" s="53">
        <f>E113+H113</f>
        <v>11200</v>
      </c>
    </row>
    <row r="114" spans="1:15" ht="30.1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8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30">E114+H114</f>
        <v>4000</v>
      </c>
    </row>
    <row r="115" spans="1:15" ht="30.1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8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30"/>
        <v>4531.3999999999996</v>
      </c>
    </row>
    <row r="116" spans="1:15" ht="30.1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8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30"/>
        <v>5500</v>
      </c>
    </row>
    <row r="117" spans="1:15" s="16" customFormat="1" ht="15.6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8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30"/>
        <v>46129.700000000004</v>
      </c>
    </row>
    <row r="118" spans="1:15" s="16" customFormat="1" ht="30.6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8"/>
        <v>0</v>
      </c>
      <c r="I118" s="20"/>
      <c r="J118" s="20"/>
      <c r="K118" s="20"/>
      <c r="L118" s="20"/>
      <c r="M118" s="20"/>
      <c r="N118" s="20"/>
      <c r="O118" s="20">
        <f t="shared" si="30"/>
        <v>490</v>
      </c>
    </row>
    <row r="119" spans="1:15" s="16" customFormat="1" ht="30.6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8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30"/>
        <v>500</v>
      </c>
    </row>
    <row r="120" spans="1:15" s="16" customFormat="1" ht="45.7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6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8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30"/>
        <v>1000</v>
      </c>
    </row>
    <row r="122" spans="1:15" s="16" customFormat="1" ht="30.6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8"/>
        <v>99.3</v>
      </c>
      <c r="I122" s="20">
        <v>99.3</v>
      </c>
      <c r="J122" s="20"/>
      <c r="K122" s="20"/>
      <c r="L122" s="20"/>
      <c r="M122" s="20"/>
      <c r="N122" s="20"/>
      <c r="O122" s="20">
        <f t="shared" si="30"/>
        <v>99.3</v>
      </c>
    </row>
    <row r="123" spans="1:15" s="13" customFormat="1" ht="27.9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31">F124</f>
        <v>1547</v>
      </c>
      <c r="G123" s="49">
        <f t="shared" si="31"/>
        <v>0</v>
      </c>
      <c r="H123" s="49">
        <f t="shared" si="31"/>
        <v>50300</v>
      </c>
      <c r="I123" s="49">
        <f t="shared" si="31"/>
        <v>0</v>
      </c>
      <c r="J123" s="49">
        <f t="shared" si="31"/>
        <v>0</v>
      </c>
      <c r="K123" s="49">
        <f t="shared" si="31"/>
        <v>0</v>
      </c>
      <c r="L123" s="49">
        <f t="shared" si="31"/>
        <v>50300</v>
      </c>
      <c r="M123" s="49">
        <f t="shared" si="31"/>
        <v>50300</v>
      </c>
      <c r="N123" s="49">
        <f t="shared" si="31"/>
        <v>50300</v>
      </c>
      <c r="O123" s="49">
        <f t="shared" si="31"/>
        <v>51892.800000000003</v>
      </c>
    </row>
    <row r="124" spans="1:15" ht="27.9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32">F125+F126+F127+F128</f>
        <v>1547</v>
      </c>
      <c r="G124" s="49">
        <f t="shared" si="32"/>
        <v>0</v>
      </c>
      <c r="H124" s="49">
        <f t="shared" ref="H124:H128" si="33">I124+L124</f>
        <v>50300</v>
      </c>
      <c r="I124" s="49">
        <f t="shared" si="32"/>
        <v>0</v>
      </c>
      <c r="J124" s="49">
        <f t="shared" si="32"/>
        <v>0</v>
      </c>
      <c r="K124" s="49">
        <f t="shared" si="32"/>
        <v>0</v>
      </c>
      <c r="L124" s="49">
        <f t="shared" si="32"/>
        <v>50300</v>
      </c>
      <c r="M124" s="49">
        <f t="shared" si="32"/>
        <v>50300</v>
      </c>
      <c r="N124" s="49">
        <f t="shared" si="32"/>
        <v>50300</v>
      </c>
      <c r="O124" s="49">
        <f t="shared" ref="O124:O144" si="34">E124+H124</f>
        <v>51892.800000000003</v>
      </c>
    </row>
    <row r="125" spans="1:15" ht="45.1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 t="shared" si="33"/>
        <v>0</v>
      </c>
      <c r="I125" s="53"/>
      <c r="J125" s="53"/>
      <c r="K125" s="53"/>
      <c r="L125" s="53"/>
      <c r="M125" s="53"/>
      <c r="N125" s="53"/>
      <c r="O125" s="53">
        <f t="shared" si="34"/>
        <v>1592.8</v>
      </c>
    </row>
    <row r="126" spans="1:15" ht="30.1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 t="shared" si="33"/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34"/>
        <v>200</v>
      </c>
    </row>
    <row r="127" spans="1:15" ht="30.1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 t="shared" si="33"/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34"/>
        <v>35100</v>
      </c>
    </row>
    <row r="128" spans="1:15" ht="30.1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 t="shared" si="33"/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34"/>
        <v>15000</v>
      </c>
    </row>
    <row r="129" spans="1:15" s="13" customFormat="1" ht="27.9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35">F130</f>
        <v>1787</v>
      </c>
      <c r="G129" s="49">
        <f t="shared" si="35"/>
        <v>0</v>
      </c>
      <c r="H129" s="49">
        <f t="shared" si="35"/>
        <v>12</v>
      </c>
      <c r="I129" s="49">
        <f t="shared" si="35"/>
        <v>0</v>
      </c>
      <c r="J129" s="49">
        <f t="shared" si="35"/>
        <v>0</v>
      </c>
      <c r="K129" s="49">
        <f t="shared" si="35"/>
        <v>0</v>
      </c>
      <c r="L129" s="49">
        <f t="shared" si="35"/>
        <v>12</v>
      </c>
      <c r="M129" s="49">
        <f t="shared" si="35"/>
        <v>12</v>
      </c>
      <c r="N129" s="49">
        <f t="shared" si="35"/>
        <v>12</v>
      </c>
      <c r="O129" s="49">
        <f t="shared" si="35"/>
        <v>1836.7</v>
      </c>
    </row>
    <row r="130" spans="1:15" ht="27.9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34"/>
        <v>1836.7</v>
      </c>
    </row>
    <row r="131" spans="1:15" ht="45.1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34"/>
        <v>1836.7</v>
      </c>
    </row>
    <row r="132" spans="1:15" ht="41.9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36">F133</f>
        <v>1863</v>
      </c>
      <c r="G132" s="49">
        <f t="shared" si="36"/>
        <v>0</v>
      </c>
      <c r="H132" s="49">
        <f t="shared" si="36"/>
        <v>1790</v>
      </c>
      <c r="I132" s="49">
        <f t="shared" si="36"/>
        <v>0</v>
      </c>
      <c r="J132" s="49">
        <f t="shared" si="36"/>
        <v>0</v>
      </c>
      <c r="K132" s="49">
        <f t="shared" si="36"/>
        <v>0</v>
      </c>
      <c r="L132" s="49">
        <f t="shared" si="36"/>
        <v>1790</v>
      </c>
      <c r="M132" s="49">
        <f t="shared" si="36"/>
        <v>1790</v>
      </c>
      <c r="N132" s="49">
        <f t="shared" si="36"/>
        <v>1790</v>
      </c>
      <c r="O132" s="49">
        <f t="shared" si="36"/>
        <v>3978.2</v>
      </c>
    </row>
    <row r="133" spans="1:15" ht="41.9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37">F134+F135+F136+F137+F138</f>
        <v>1863</v>
      </c>
      <c r="G133" s="49">
        <f t="shared" si="37"/>
        <v>0</v>
      </c>
      <c r="H133" s="49">
        <f>I133+L133</f>
        <v>1790</v>
      </c>
      <c r="I133" s="49">
        <f t="shared" si="37"/>
        <v>0</v>
      </c>
      <c r="J133" s="49">
        <f t="shared" si="37"/>
        <v>0</v>
      </c>
      <c r="K133" s="49">
        <f t="shared" si="37"/>
        <v>0</v>
      </c>
      <c r="L133" s="49">
        <f t="shared" si="37"/>
        <v>1790</v>
      </c>
      <c r="M133" s="49">
        <f t="shared" si="37"/>
        <v>1790</v>
      </c>
      <c r="N133" s="49">
        <f t="shared" si="37"/>
        <v>1790</v>
      </c>
      <c r="O133" s="49">
        <f t="shared" ref="O133:O138" si="38">E133+H133</f>
        <v>3978.2</v>
      </c>
    </row>
    <row r="134" spans="1:15" ht="45.1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8"/>
        <v>1898.7</v>
      </c>
    </row>
    <row r="135" spans="1:15" ht="15.0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8"/>
        <v>100.5</v>
      </c>
    </row>
    <row r="136" spans="1:15" ht="15.0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8"/>
        <v>300</v>
      </c>
    </row>
    <row r="137" spans="1:15" ht="30.1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8"/>
        <v>1490</v>
      </c>
    </row>
    <row r="138" spans="1:15" ht="27.95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8"/>
        <v>189</v>
      </c>
    </row>
    <row r="139" spans="1:15" s="13" customFormat="1" ht="27.9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9">F140</f>
        <v>2766.1</v>
      </c>
      <c r="G139" s="49">
        <f t="shared" si="39"/>
        <v>0</v>
      </c>
      <c r="H139" s="49">
        <f t="shared" si="39"/>
        <v>15096</v>
      </c>
      <c r="I139" s="49">
        <f t="shared" si="39"/>
        <v>0</v>
      </c>
      <c r="J139" s="49">
        <f t="shared" si="39"/>
        <v>0</v>
      </c>
      <c r="K139" s="49">
        <f t="shared" si="39"/>
        <v>0</v>
      </c>
      <c r="L139" s="49">
        <f t="shared" si="39"/>
        <v>15096</v>
      </c>
      <c r="M139" s="49">
        <f t="shared" si="39"/>
        <v>15096</v>
      </c>
      <c r="N139" s="49">
        <f t="shared" si="39"/>
        <v>15096</v>
      </c>
      <c r="O139" s="49">
        <f t="shared" si="39"/>
        <v>76375.899999999994</v>
      </c>
    </row>
    <row r="140" spans="1:15" ht="27.9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 t="shared" ref="F140:G140" si="40">F141+F142+F143+F144</f>
        <v>2766.1</v>
      </c>
      <c r="G140" s="49">
        <f t="shared" si="40"/>
        <v>0</v>
      </c>
      <c r="H140" s="49">
        <f>I140+L140</f>
        <v>15096</v>
      </c>
      <c r="I140" s="49">
        <f>I141+I142+I143+I144</f>
        <v>0</v>
      </c>
      <c r="J140" s="49">
        <f t="shared" ref="J140:N140" si="41">J141+J142+J143+J144</f>
        <v>0</v>
      </c>
      <c r="K140" s="49">
        <f t="shared" si="41"/>
        <v>0</v>
      </c>
      <c r="L140" s="49">
        <f t="shared" si="41"/>
        <v>15096</v>
      </c>
      <c r="M140" s="49">
        <f t="shared" si="41"/>
        <v>15096</v>
      </c>
      <c r="N140" s="49">
        <f t="shared" si="41"/>
        <v>15096</v>
      </c>
      <c r="O140" s="49">
        <f t="shared" si="34"/>
        <v>76375.899999999994</v>
      </c>
    </row>
    <row r="141" spans="1:15" ht="45.1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34"/>
        <v>2915.9</v>
      </c>
    </row>
    <row r="142" spans="1:1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 t="shared" ref="H142" si="42"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34"/>
        <v>21176</v>
      </c>
    </row>
    <row r="143" spans="1:1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34"/>
        <v>6000</v>
      </c>
    </row>
    <row r="144" spans="1:1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34"/>
        <v>46284</v>
      </c>
    </row>
    <row r="145" spans="1:1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43">I14+I31+I35+I39+I43+I61+I86+I91+I100+I109+I123+I129+I132+I139</f>
        <v>19090.200999999997</v>
      </c>
      <c r="J145" s="49">
        <f t="shared" si="43"/>
        <v>233.8</v>
      </c>
      <c r="K145" s="49">
        <f t="shared" si="43"/>
        <v>0</v>
      </c>
      <c r="L145" s="49">
        <f t="shared" si="43"/>
        <v>138661</v>
      </c>
      <c r="M145" s="49">
        <f t="shared" si="43"/>
        <v>138607</v>
      </c>
      <c r="N145" s="49">
        <f t="shared" si="43"/>
        <v>132607</v>
      </c>
      <c r="O145" s="49">
        <f>E145+H145</f>
        <v>816296.00099999993</v>
      </c>
    </row>
    <row r="146" spans="1:1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7.7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>
      <c r="A148" s="6"/>
      <c r="B148" s="6"/>
      <c r="C148" s="6"/>
      <c r="D148" s="32"/>
      <c r="E148" s="17"/>
      <c r="K148" s="32"/>
    </row>
    <row r="149" spans="1:15" s="2" customFormat="1">
      <c r="A149" s="6"/>
      <c r="B149" s="6"/>
      <c r="C149" s="6"/>
      <c r="D149" s="32"/>
      <c r="E149" s="17"/>
      <c r="K149" s="32"/>
    </row>
    <row r="150" spans="1:1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7.7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>
      <c r="D157" s="4" t="s">
        <v>364</v>
      </c>
      <c r="E157" s="34">
        <f t="shared" ref="E157:O157" si="44">E16+E17+E18+E33+E37+E41+E45+E63+E88+E93+E102+E111+E125+E131+E134+E141+E142+E135</f>
        <v>59517.30000000001</v>
      </c>
      <c r="F157" s="34">
        <f t="shared" si="44"/>
        <v>45269.1</v>
      </c>
      <c r="G157" s="34">
        <f t="shared" si="44"/>
        <v>2463.3999999999996</v>
      </c>
      <c r="H157" s="34">
        <f t="shared" si="44"/>
        <v>17549</v>
      </c>
      <c r="I157" s="34">
        <f t="shared" si="44"/>
        <v>165</v>
      </c>
      <c r="J157" s="34">
        <f t="shared" si="44"/>
        <v>0</v>
      </c>
      <c r="K157" s="34">
        <f t="shared" si="44"/>
        <v>0</v>
      </c>
      <c r="L157" s="34">
        <f t="shared" si="44"/>
        <v>17384</v>
      </c>
      <c r="M157" s="34">
        <f t="shared" si="44"/>
        <v>17384</v>
      </c>
      <c r="N157" s="34">
        <f t="shared" si="44"/>
        <v>17384</v>
      </c>
      <c r="O157" s="34">
        <f t="shared" si="44"/>
        <v>77066.3</v>
      </c>
    </row>
    <row r="158" spans="1:15">
      <c r="D158" s="4" t="s">
        <v>365</v>
      </c>
      <c r="E158" s="34">
        <f>E46+E47+E49+E51+E53+E54+E55+E56+E94+E57</f>
        <v>221314</v>
      </c>
      <c r="F158" s="34">
        <f t="shared" ref="F158:O158" si="45">F46+F47+F49+F51+F53+F54+F55+F56+F94+F57</f>
        <v>180691.80000000002</v>
      </c>
      <c r="G158" s="34">
        <f t="shared" si="45"/>
        <v>22499.700000000004</v>
      </c>
      <c r="H158" s="34">
        <f t="shared" si="45"/>
        <v>18035.300999999999</v>
      </c>
      <c r="I158" s="34">
        <f t="shared" si="45"/>
        <v>10015.300999999999</v>
      </c>
      <c r="J158" s="34">
        <f t="shared" si="45"/>
        <v>194.8</v>
      </c>
      <c r="K158" s="34">
        <f t="shared" si="45"/>
        <v>0</v>
      </c>
      <c r="L158" s="34">
        <f t="shared" si="45"/>
        <v>8020</v>
      </c>
      <c r="M158" s="34">
        <f t="shared" si="45"/>
        <v>8000</v>
      </c>
      <c r="N158" s="34">
        <f t="shared" si="45"/>
        <v>8000</v>
      </c>
      <c r="O158" s="34">
        <f t="shared" si="45"/>
        <v>239308.40099999998</v>
      </c>
    </row>
    <row r="159" spans="1:15">
      <c r="D159" s="4" t="s">
        <v>366</v>
      </c>
      <c r="E159" s="34">
        <f>E19+E20+E21+E22</f>
        <v>93695.8</v>
      </c>
      <c r="F159" s="34">
        <f t="shared" ref="F159:O159" si="46">F19+F20</f>
        <v>0</v>
      </c>
      <c r="G159" s="34">
        <f t="shared" si="46"/>
        <v>0</v>
      </c>
      <c r="H159" s="34">
        <f t="shared" si="46"/>
        <v>15644.6</v>
      </c>
      <c r="I159" s="34">
        <f t="shared" si="46"/>
        <v>8104.6</v>
      </c>
      <c r="J159" s="34">
        <f t="shared" si="46"/>
        <v>0</v>
      </c>
      <c r="K159" s="34">
        <f t="shared" si="46"/>
        <v>0</v>
      </c>
      <c r="L159" s="34">
        <f t="shared" si="46"/>
        <v>7540</v>
      </c>
      <c r="M159" s="34">
        <f t="shared" si="46"/>
        <v>7520</v>
      </c>
      <c r="N159" s="34">
        <f t="shared" si="46"/>
        <v>7520</v>
      </c>
      <c r="O159" s="34">
        <f t="shared" si="46"/>
        <v>106016.90000000001</v>
      </c>
    </row>
    <row r="160" spans="1:1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>
      <c r="D161" s="4" t="s">
        <v>368</v>
      </c>
      <c r="E161" s="34">
        <f>E95+E96+E97+E98+E99</f>
        <v>14020.500000000002</v>
      </c>
      <c r="F161" s="34">
        <f t="shared" ref="F161:O161" si="47">F95+F96+F97+F98+F99</f>
        <v>10081.799999999999</v>
      </c>
      <c r="G161" s="34">
        <f t="shared" si="47"/>
        <v>1416.7</v>
      </c>
      <c r="H161" s="34">
        <f t="shared" si="47"/>
        <v>2759</v>
      </c>
      <c r="I161" s="34">
        <f t="shared" si="47"/>
        <v>226</v>
      </c>
      <c r="J161" s="34">
        <f t="shared" si="47"/>
        <v>39</v>
      </c>
      <c r="K161" s="34">
        <f t="shared" si="47"/>
        <v>0</v>
      </c>
      <c r="L161" s="34">
        <f t="shared" si="47"/>
        <v>2533</v>
      </c>
      <c r="M161" s="34">
        <f t="shared" si="47"/>
        <v>2533</v>
      </c>
      <c r="N161" s="34">
        <f t="shared" si="47"/>
        <v>2533</v>
      </c>
      <c r="O161" s="34">
        <f t="shared" si="47"/>
        <v>16779.5</v>
      </c>
    </row>
    <row r="162" spans="4:15">
      <c r="D162" s="4" t="s">
        <v>369</v>
      </c>
      <c r="E162" s="34">
        <f t="shared" ref="E162:O162" si="48">E60+E107+E108+E106</f>
        <v>5356</v>
      </c>
      <c r="F162" s="34">
        <f t="shared" si="48"/>
        <v>3658.7</v>
      </c>
      <c r="G162" s="34">
        <f t="shared" si="48"/>
        <v>264.89999999999998</v>
      </c>
      <c r="H162" s="34">
        <f t="shared" si="48"/>
        <v>0</v>
      </c>
      <c r="I162" s="34">
        <f t="shared" si="48"/>
        <v>0</v>
      </c>
      <c r="J162" s="34">
        <f t="shared" si="48"/>
        <v>0</v>
      </c>
      <c r="K162" s="34">
        <f t="shared" si="48"/>
        <v>0</v>
      </c>
      <c r="L162" s="34">
        <f t="shared" si="48"/>
        <v>0</v>
      </c>
      <c r="M162" s="34">
        <f t="shared" si="48"/>
        <v>0</v>
      </c>
      <c r="N162" s="34">
        <f t="shared" si="48"/>
        <v>0</v>
      </c>
      <c r="O162" s="34">
        <f t="shared" si="48"/>
        <v>5356</v>
      </c>
    </row>
    <row r="163" spans="4:15">
      <c r="D163" s="73">
        <v>6</v>
      </c>
      <c r="E163" s="34">
        <f t="shared" ref="E163:O163" si="49">E34+E38+E42+E113+E114+E115+E116+E117+E126</f>
        <v>45600.100000000006</v>
      </c>
      <c r="F163" s="34">
        <f t="shared" si="49"/>
        <v>0</v>
      </c>
      <c r="G163" s="34">
        <f t="shared" si="49"/>
        <v>0</v>
      </c>
      <c r="H163" s="34">
        <f t="shared" si="49"/>
        <v>30280</v>
      </c>
      <c r="I163" s="34">
        <f t="shared" si="49"/>
        <v>0</v>
      </c>
      <c r="J163" s="34">
        <f t="shared" si="49"/>
        <v>0</v>
      </c>
      <c r="K163" s="34">
        <f t="shared" si="49"/>
        <v>0</v>
      </c>
      <c r="L163" s="34">
        <f t="shared" si="49"/>
        <v>30280</v>
      </c>
      <c r="M163" s="34">
        <f t="shared" si="49"/>
        <v>30280</v>
      </c>
      <c r="N163" s="34">
        <f t="shared" si="49"/>
        <v>25280</v>
      </c>
      <c r="O163" s="34">
        <f t="shared" si="49"/>
        <v>75880.100000000006</v>
      </c>
    </row>
    <row r="164" spans="4:15">
      <c r="D164" s="73">
        <v>7</v>
      </c>
      <c r="E164" s="34">
        <f t="shared" ref="E164:O164" si="50">E24+E25+E26+E27+E118+E119+E120+E121+E127+E136+E137+E138</f>
        <v>19060.7</v>
      </c>
      <c r="F164" s="34">
        <f t="shared" si="50"/>
        <v>0</v>
      </c>
      <c r="G164" s="34">
        <f t="shared" si="50"/>
        <v>0</v>
      </c>
      <c r="H164" s="34">
        <f t="shared" si="50"/>
        <v>57890</v>
      </c>
      <c r="I164" s="34">
        <f t="shared" si="50"/>
        <v>0</v>
      </c>
      <c r="J164" s="34">
        <f t="shared" si="50"/>
        <v>0</v>
      </c>
      <c r="K164" s="34">
        <f t="shared" si="50"/>
        <v>0</v>
      </c>
      <c r="L164" s="34">
        <f t="shared" si="50"/>
        <v>57890</v>
      </c>
      <c r="M164" s="34">
        <f t="shared" si="50"/>
        <v>57890</v>
      </c>
      <c r="N164" s="34">
        <f t="shared" si="50"/>
        <v>56890</v>
      </c>
      <c r="O164" s="34">
        <f t="shared" si="50"/>
        <v>76950.7</v>
      </c>
    </row>
    <row r="165" spans="4:15">
      <c r="D165" s="73">
        <v>8</v>
      </c>
      <c r="E165" s="34">
        <f t="shared" ref="E165:O165" si="51">E28+E29+E30+E122+E128+E143</f>
        <v>9049.5</v>
      </c>
      <c r="F165" s="34">
        <f t="shared" si="51"/>
        <v>0</v>
      </c>
      <c r="G165" s="34">
        <f t="shared" si="51"/>
        <v>0</v>
      </c>
      <c r="H165" s="34">
        <f t="shared" si="51"/>
        <v>15579.3</v>
      </c>
      <c r="I165" s="34">
        <f t="shared" si="51"/>
        <v>579.29999999999995</v>
      </c>
      <c r="J165" s="34">
        <f t="shared" si="51"/>
        <v>0</v>
      </c>
      <c r="K165" s="34">
        <f t="shared" si="51"/>
        <v>0</v>
      </c>
      <c r="L165" s="34">
        <f t="shared" si="51"/>
        <v>15000</v>
      </c>
      <c r="M165" s="34">
        <f t="shared" si="51"/>
        <v>15000</v>
      </c>
      <c r="N165" s="34">
        <f t="shared" si="51"/>
        <v>15000</v>
      </c>
      <c r="O165" s="34">
        <f t="shared" si="51"/>
        <v>24628.799999999999</v>
      </c>
    </row>
    <row r="166" spans="4:15">
      <c r="D166" s="73">
        <v>9</v>
      </c>
      <c r="E166" s="34">
        <f>E144</f>
        <v>46284</v>
      </c>
      <c r="F166" s="34">
        <f t="shared" ref="F166:O166" si="52">F144</f>
        <v>0</v>
      </c>
      <c r="G166" s="34">
        <f t="shared" si="52"/>
        <v>0</v>
      </c>
      <c r="H166" s="34">
        <f t="shared" si="52"/>
        <v>0</v>
      </c>
      <c r="I166" s="34">
        <f t="shared" si="52"/>
        <v>0</v>
      </c>
      <c r="J166" s="34">
        <f t="shared" si="52"/>
        <v>0</v>
      </c>
      <c r="K166" s="34">
        <f t="shared" si="52"/>
        <v>0</v>
      </c>
      <c r="L166" s="34">
        <f t="shared" si="52"/>
        <v>0</v>
      </c>
      <c r="M166" s="34">
        <f t="shared" si="52"/>
        <v>0</v>
      </c>
      <c r="N166" s="34">
        <f t="shared" si="52"/>
        <v>0</v>
      </c>
      <c r="O166" s="34">
        <f t="shared" si="52"/>
        <v>46284</v>
      </c>
    </row>
    <row r="167" spans="4:1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0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0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>
      <c r="H177" s="14"/>
      <c r="I177" s="14"/>
      <c r="J177" s="14"/>
      <c r="K177" s="14"/>
      <c r="L177" s="14"/>
      <c r="M177" s="14"/>
      <c r="N177" s="14"/>
      <c r="O177" s="14"/>
    </row>
    <row r="178" spans="8:1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  <mergeCell ref="F11:F12"/>
    <mergeCell ref="G11:G12"/>
    <mergeCell ref="J11:J12"/>
    <mergeCell ref="K11:K12"/>
    <mergeCell ref="M11:M12"/>
    <mergeCell ref="L10:L1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56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ColWidth="9.09765625" defaultRowHeight="14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5.296875" style="4" customWidth="1"/>
    <col min="13" max="13" width="16.296875" style="4" customWidth="1"/>
    <col min="14" max="14" width="15.69921875" style="4" customWidth="1"/>
    <col min="15" max="15" width="17" style="4" customWidth="1"/>
    <col min="16" max="16" width="9.8984375" style="4" bestFit="1" customWidth="1"/>
    <col min="17" max="16384" width="9.09765625" style="4"/>
  </cols>
  <sheetData>
    <row r="1" spans="1:1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7.95" customHeight="1">
      <c r="A4" s="118" t="s">
        <v>330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1:1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.05" customHeight="1">
      <c r="A6" s="113" t="s">
        <v>28</v>
      </c>
      <c r="B6" s="113" t="s">
        <v>29</v>
      </c>
      <c r="C6" s="116" t="s">
        <v>351</v>
      </c>
      <c r="D6" s="117" t="s">
        <v>31</v>
      </c>
      <c r="E6" s="109" t="s">
        <v>1</v>
      </c>
      <c r="F6" s="109"/>
      <c r="G6" s="109"/>
      <c r="H6" s="109" t="s">
        <v>6</v>
      </c>
      <c r="I6" s="109"/>
      <c r="J6" s="109"/>
      <c r="K6" s="109"/>
      <c r="L6" s="109"/>
      <c r="M6" s="109"/>
      <c r="N6" s="109"/>
      <c r="O6" s="109" t="s">
        <v>11</v>
      </c>
    </row>
    <row r="7" spans="1:15">
      <c r="A7" s="114"/>
      <c r="B7" s="114"/>
      <c r="C7" s="116"/>
      <c r="D7" s="117"/>
      <c r="E7" s="109" t="s">
        <v>2</v>
      </c>
      <c r="F7" s="109" t="s">
        <v>3</v>
      </c>
      <c r="G7" s="109"/>
      <c r="H7" s="109" t="s">
        <v>2</v>
      </c>
      <c r="I7" s="109" t="s">
        <v>7</v>
      </c>
      <c r="J7" s="109" t="s">
        <v>3</v>
      </c>
      <c r="K7" s="109"/>
      <c r="L7" s="109" t="s">
        <v>8</v>
      </c>
      <c r="M7" s="109" t="s">
        <v>3</v>
      </c>
      <c r="N7" s="109"/>
      <c r="O7" s="109"/>
    </row>
    <row r="8" spans="1:15" ht="15.05" customHeight="1">
      <c r="A8" s="114"/>
      <c r="B8" s="114"/>
      <c r="C8" s="116"/>
      <c r="D8" s="117"/>
      <c r="E8" s="109"/>
      <c r="F8" s="109" t="s">
        <v>4</v>
      </c>
      <c r="G8" s="109" t="s">
        <v>5</v>
      </c>
      <c r="H8" s="109"/>
      <c r="I8" s="109"/>
      <c r="J8" s="109" t="s">
        <v>4</v>
      </c>
      <c r="K8" s="109" t="s">
        <v>5</v>
      </c>
      <c r="L8" s="109"/>
      <c r="M8" s="109" t="s">
        <v>9</v>
      </c>
      <c r="N8" s="31" t="s">
        <v>3</v>
      </c>
      <c r="O8" s="109"/>
    </row>
    <row r="9" spans="1:15" ht="54.8">
      <c r="A9" s="115"/>
      <c r="B9" s="115"/>
      <c r="C9" s="116"/>
      <c r="D9" s="117"/>
      <c r="E9" s="109"/>
      <c r="F9" s="109"/>
      <c r="G9" s="109"/>
      <c r="H9" s="109"/>
      <c r="I9" s="109"/>
      <c r="J9" s="109"/>
      <c r="K9" s="109"/>
      <c r="L9" s="109"/>
      <c r="M9" s="109"/>
      <c r="N9" s="9" t="s">
        <v>10</v>
      </c>
      <c r="O9" s="109"/>
    </row>
    <row r="10" spans="1:1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0.1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0.1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 t="shared" ref="F12:G12" si="2">F13+F14+F15+F16+F21+F24+F26+F27+F28+F29+F31+F32+F30</f>
        <v>0</v>
      </c>
      <c r="G12" s="41">
        <f t="shared" si="2"/>
        <v>0</v>
      </c>
      <c r="H12" s="41">
        <f>I12+L12</f>
        <v>1491.38786</v>
      </c>
      <c r="I12" s="41">
        <f>I13+I14+I15+I16+I21+I24+I26+I27+I28+I29+I31+I32+I30+I25</f>
        <v>0</v>
      </c>
      <c r="J12" s="41">
        <f t="shared" ref="J12:N12" si="3">J13+J14+J15+J16+J21+J24+J26+J27+J28+J29+J31+J32+J30+J25</f>
        <v>0</v>
      </c>
      <c r="K12" s="41">
        <f t="shared" si="3"/>
        <v>0</v>
      </c>
      <c r="L12" s="41">
        <f t="shared" si="3"/>
        <v>1491.38786</v>
      </c>
      <c r="M12" s="41">
        <f t="shared" si="3"/>
        <v>1491.38786</v>
      </c>
      <c r="N12" s="41">
        <f t="shared" si="3"/>
        <v>1491.38786</v>
      </c>
      <c r="O12" s="41">
        <f t="shared" si="1"/>
        <v>6239.7878599999995</v>
      </c>
    </row>
    <row r="13" spans="1:15" s="29" customFormat="1" ht="75.25" hidden="1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.049999999999997" customHeight="1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99999999999997" customHeight="1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 t="shared" ref="H17:H20" si="4"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 t="shared" si="4"/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5" customHeight="1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 t="shared" si="4"/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8" hidden="1" customHeight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0.1" hidden="1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5">E24+H24</f>
        <v>0</v>
      </c>
    </row>
    <row r="25" spans="1:15" s="29" customFormat="1" ht="30.1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5"/>
        <v>759.4</v>
      </c>
    </row>
    <row r="26" spans="1:15" s="29" customFormat="1" ht="30.1" hidden="1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5"/>
        <v>0</v>
      </c>
    </row>
    <row r="27" spans="1:15" s="29" customFormat="1" ht="15.05" hidden="1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5"/>
        <v>0</v>
      </c>
    </row>
    <row r="28" spans="1:15" s="29" customFormat="1" ht="30.1" hidden="1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5"/>
        <v>0</v>
      </c>
    </row>
    <row r="29" spans="1:15" s="29" customFormat="1" ht="30.1" hidden="1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5"/>
        <v>0</v>
      </c>
    </row>
    <row r="30" spans="1:15" s="29" customFormat="1" ht="45.15" hidden="1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5"/>
        <v>0</v>
      </c>
    </row>
    <row r="31" spans="1:15" s="29" customFormat="1" ht="30.1" hidden="1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5"/>
        <v>0</v>
      </c>
    </row>
    <row r="32" spans="1:15" s="29" customFormat="1" ht="30.1" hidden="1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5"/>
        <v>0</v>
      </c>
    </row>
    <row r="33" spans="1:15" s="30" customFormat="1" ht="45.15" hidden="1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6">F34</f>
        <v>0</v>
      </c>
      <c r="G33" s="41">
        <f t="shared" si="6"/>
        <v>0</v>
      </c>
      <c r="H33" s="41">
        <f t="shared" si="6"/>
        <v>0</v>
      </c>
      <c r="I33" s="41">
        <f t="shared" si="6"/>
        <v>0</v>
      </c>
      <c r="J33" s="41"/>
      <c r="K33" s="41"/>
      <c r="L33" s="41">
        <f t="shared" si="6"/>
        <v>0</v>
      </c>
      <c r="M33" s="41">
        <f t="shared" si="6"/>
        <v>0</v>
      </c>
      <c r="N33" s="41">
        <f t="shared" si="6"/>
        <v>0</v>
      </c>
      <c r="O33" s="41">
        <f t="shared" si="5"/>
        <v>0</v>
      </c>
    </row>
    <row r="34" spans="1:15" s="29" customFormat="1" ht="45.15" hidden="1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5"/>
        <v>0</v>
      </c>
    </row>
    <row r="35" spans="1:15" s="29" customFormat="1" ht="75.25" hidden="1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5"/>
        <v>0</v>
      </c>
    </row>
    <row r="36" spans="1:15" s="29" customFormat="1" ht="15.05" hidden="1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5"/>
        <v>0</v>
      </c>
    </row>
    <row r="37" spans="1:15" s="30" customFormat="1" ht="45.1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7">H38</f>
        <v>17</v>
      </c>
      <c r="I37" s="41">
        <f t="shared" si="7"/>
        <v>0</v>
      </c>
      <c r="J37" s="41">
        <f t="shared" si="7"/>
        <v>0</v>
      </c>
      <c r="K37" s="41">
        <f t="shared" si="7"/>
        <v>0</v>
      </c>
      <c r="L37" s="41">
        <f t="shared" si="7"/>
        <v>17</v>
      </c>
      <c r="M37" s="41">
        <f t="shared" si="7"/>
        <v>17</v>
      </c>
      <c r="N37" s="41">
        <f t="shared" si="7"/>
        <v>17</v>
      </c>
      <c r="O37" s="41">
        <f t="shared" si="5"/>
        <v>17</v>
      </c>
    </row>
    <row r="38" spans="1:15" s="30" customFormat="1" ht="45.1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8">H39+H40</f>
        <v>17</v>
      </c>
      <c r="I38" s="41">
        <f t="shared" si="8"/>
        <v>0</v>
      </c>
      <c r="J38" s="41">
        <f t="shared" si="8"/>
        <v>0</v>
      </c>
      <c r="K38" s="41">
        <f t="shared" si="8"/>
        <v>0</v>
      </c>
      <c r="L38" s="41">
        <f t="shared" si="8"/>
        <v>17</v>
      </c>
      <c r="M38" s="41">
        <f t="shared" si="8"/>
        <v>17</v>
      </c>
      <c r="N38" s="41">
        <f t="shared" si="8"/>
        <v>17</v>
      </c>
      <c r="O38" s="41">
        <f t="shared" si="5"/>
        <v>17</v>
      </c>
    </row>
    <row r="39" spans="1:15" s="29" customFormat="1" ht="75.2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5"/>
        <v>17</v>
      </c>
    </row>
    <row r="40" spans="1:15" s="29" customFormat="1" ht="15.05" hidden="1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5"/>
        <v>0</v>
      </c>
    </row>
    <row r="41" spans="1:15" s="30" customFormat="1" ht="45.15" hidden="1">
      <c r="A41" s="25" t="s">
        <v>137</v>
      </c>
      <c r="B41" s="25"/>
      <c r="C41" s="25"/>
      <c r="D41" s="26" t="s">
        <v>19</v>
      </c>
      <c r="E41" s="41">
        <f>E42</f>
        <v>0</v>
      </c>
      <c r="F41" s="41">
        <f>F42</f>
        <v>0</v>
      </c>
      <c r="G41" s="41">
        <f>G42</f>
        <v>0</v>
      </c>
      <c r="H41" s="41">
        <f>H42</f>
        <v>0</v>
      </c>
      <c r="I41" s="41">
        <f>I42</f>
        <v>0</v>
      </c>
      <c r="J41" s="41">
        <f t="shared" ref="J41:N41" si="9">J42</f>
        <v>0</v>
      </c>
      <c r="K41" s="41">
        <f t="shared" si="9"/>
        <v>0</v>
      </c>
      <c r="L41" s="41">
        <f t="shared" si="9"/>
        <v>0</v>
      </c>
      <c r="M41" s="41">
        <f t="shared" si="9"/>
        <v>0</v>
      </c>
      <c r="N41" s="41">
        <f t="shared" si="9"/>
        <v>0</v>
      </c>
      <c r="O41" s="41">
        <f t="shared" si="5"/>
        <v>0</v>
      </c>
    </row>
    <row r="42" spans="1:15" s="30" customFormat="1" ht="45.15" hidden="1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10">I43+I44</f>
        <v>0</v>
      </c>
      <c r="J42" s="41">
        <f t="shared" si="10"/>
        <v>0</v>
      </c>
      <c r="K42" s="41">
        <f t="shared" si="10"/>
        <v>0</v>
      </c>
      <c r="L42" s="41">
        <f t="shared" si="10"/>
        <v>0</v>
      </c>
      <c r="M42" s="41">
        <f t="shared" si="10"/>
        <v>0</v>
      </c>
      <c r="N42" s="41">
        <f t="shared" si="10"/>
        <v>0</v>
      </c>
      <c r="O42" s="41">
        <f t="shared" si="5"/>
        <v>0</v>
      </c>
    </row>
    <row r="43" spans="1:15" s="29" customFormat="1" ht="75.25" hidden="1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5"/>
        <v>0</v>
      </c>
    </row>
    <row r="44" spans="1:15" s="29" customFormat="1" ht="15.05" hidden="1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5"/>
        <v>0</v>
      </c>
    </row>
    <row r="45" spans="1:15" s="30" customFormat="1" ht="30.1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11">F46</f>
        <v>0</v>
      </c>
      <c r="G45" s="41">
        <f t="shared" si="11"/>
        <v>0</v>
      </c>
      <c r="H45" s="41">
        <f t="shared" si="11"/>
        <v>4082.0665199999999</v>
      </c>
      <c r="I45" s="41">
        <f t="shared" si="11"/>
        <v>0</v>
      </c>
      <c r="J45" s="41">
        <f t="shared" si="11"/>
        <v>0</v>
      </c>
      <c r="K45" s="41">
        <f t="shared" si="11"/>
        <v>0</v>
      </c>
      <c r="L45" s="41">
        <f t="shared" si="11"/>
        <v>4082.0665199999999</v>
      </c>
      <c r="M45" s="41">
        <f t="shared" si="11"/>
        <v>4082.0665199999999</v>
      </c>
      <c r="N45" s="41">
        <f t="shared" si="11"/>
        <v>4082.0665199999999</v>
      </c>
      <c r="O45" s="41">
        <f t="shared" si="5"/>
        <v>4980.7865199999997</v>
      </c>
    </row>
    <row r="46" spans="1:15" s="29" customFormat="1" ht="29.3" customHeight="1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 t="shared" ref="I46:K46" si="12">I47+I48+I49+I52+I54+I57+I58+I59+I60+I61+I62+I63+I64</f>
        <v>0</v>
      </c>
      <c r="J46" s="41">
        <f t="shared" si="12"/>
        <v>0</v>
      </c>
      <c r="K46" s="41">
        <f t="shared" si="12"/>
        <v>0</v>
      </c>
      <c r="L46" s="41">
        <f>L47+L48+L49+L52+L54+L57+L58+L59+L60+L61+L62+L63+L64+L65</f>
        <v>4082.0665199999999</v>
      </c>
      <c r="M46" s="41">
        <f t="shared" ref="M46:N46" si="13">M47+M48+M49+M52+M54+M57+M58+M59+M60+M61+M62+M63+M64+M65</f>
        <v>4082.0665199999999</v>
      </c>
      <c r="N46" s="41">
        <f t="shared" si="13"/>
        <v>4082.0665199999999</v>
      </c>
      <c r="O46" s="41">
        <f t="shared" si="5"/>
        <v>4980.7865199999997</v>
      </c>
    </row>
    <row r="47" spans="1:15" s="29" customFormat="1" ht="45.15" hidden="1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4">I47+L47</f>
        <v>0</v>
      </c>
      <c r="I47" s="24"/>
      <c r="J47" s="24"/>
      <c r="K47" s="24"/>
      <c r="L47" s="24"/>
      <c r="M47" s="24"/>
      <c r="N47" s="24"/>
      <c r="O47" s="24">
        <f t="shared" si="5"/>
        <v>0</v>
      </c>
    </row>
    <row r="48" spans="1:15" s="29" customFormat="1" ht="15.0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4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5"/>
        <v>1198.72</v>
      </c>
    </row>
    <row r="49" spans="1:15" s="29" customFormat="1" ht="75.2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4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5"/>
        <v>1660</v>
      </c>
    </row>
    <row r="50" spans="1:15" s="37" customFormat="1" ht="75.2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0.2" hidden="1">
      <c r="A51" s="19"/>
      <c r="B51" s="19"/>
      <c r="C51" s="19"/>
      <c r="D51" s="12" t="s">
        <v>26</v>
      </c>
      <c r="E51" s="77"/>
      <c r="F51" s="77"/>
      <c r="G51" s="77"/>
      <c r="H51" s="24">
        <f t="shared" si="14"/>
        <v>0</v>
      </c>
      <c r="I51" s="77"/>
      <c r="J51" s="77"/>
      <c r="K51" s="77"/>
      <c r="L51" s="77"/>
      <c r="M51" s="77"/>
      <c r="N51" s="77"/>
      <c r="O51" s="24">
        <f t="shared" si="5"/>
        <v>0</v>
      </c>
    </row>
    <row r="52" spans="1:15" s="29" customFormat="1" ht="30.1" hidden="1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4"/>
        <v>0</v>
      </c>
      <c r="I52" s="77"/>
      <c r="J52" s="77"/>
      <c r="K52" s="77"/>
      <c r="L52" s="77"/>
      <c r="M52" s="77"/>
      <c r="N52" s="77"/>
      <c r="O52" s="24">
        <f t="shared" si="5"/>
        <v>0</v>
      </c>
    </row>
    <row r="53" spans="1:15" s="29" customFormat="1" ht="60.2" hidden="1">
      <c r="A53" s="19"/>
      <c r="B53" s="19"/>
      <c r="C53" s="19"/>
      <c r="D53" s="12" t="s">
        <v>26</v>
      </c>
      <c r="E53" s="77"/>
      <c r="F53" s="77"/>
      <c r="G53" s="77"/>
      <c r="H53" s="24">
        <f t="shared" si="14"/>
        <v>0</v>
      </c>
      <c r="I53" s="77"/>
      <c r="J53" s="77"/>
      <c r="K53" s="77"/>
      <c r="L53" s="77"/>
      <c r="M53" s="77"/>
      <c r="N53" s="77"/>
      <c r="O53" s="24">
        <f t="shared" si="5"/>
        <v>0</v>
      </c>
    </row>
    <row r="54" spans="1:15" s="29" customFormat="1" ht="75.2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4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5"/>
        <v>402.06652000000003</v>
      </c>
    </row>
    <row r="55" spans="1:15" s="37" customFormat="1" ht="75.2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5"/>
        <v>282.06652000000003</v>
      </c>
    </row>
    <row r="56" spans="1:15" s="29" customFormat="1" ht="60.2" hidden="1">
      <c r="A56" s="19"/>
      <c r="B56" s="19"/>
      <c r="C56" s="19"/>
      <c r="D56" s="12" t="s">
        <v>26</v>
      </c>
      <c r="E56" s="77"/>
      <c r="F56" s="77"/>
      <c r="G56" s="77"/>
      <c r="H56" s="24">
        <f t="shared" si="14"/>
        <v>0</v>
      </c>
      <c r="I56" s="77"/>
      <c r="J56" s="77"/>
      <c r="K56" s="77"/>
      <c r="L56" s="77"/>
      <c r="M56" s="77"/>
      <c r="N56" s="77"/>
      <c r="O56" s="24">
        <f t="shared" si="5"/>
        <v>0</v>
      </c>
    </row>
    <row r="57" spans="1:15" s="29" customFormat="1" ht="45.1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4"/>
        <v>0</v>
      </c>
      <c r="I57" s="77"/>
      <c r="J57" s="77"/>
      <c r="K57" s="77"/>
      <c r="L57" s="77"/>
      <c r="M57" s="77"/>
      <c r="N57" s="77"/>
      <c r="O57" s="24">
        <f t="shared" si="5"/>
        <v>140</v>
      </c>
    </row>
    <row r="58" spans="1:15" s="29" customFormat="1" ht="30.1" hidden="1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4"/>
        <v>0</v>
      </c>
      <c r="I58" s="77"/>
      <c r="J58" s="77"/>
      <c r="K58" s="77"/>
      <c r="L58" s="77"/>
      <c r="M58" s="77"/>
      <c r="N58" s="77"/>
      <c r="O58" s="24">
        <f t="shared" si="5"/>
        <v>0</v>
      </c>
    </row>
    <row r="59" spans="1:15" s="29" customFormat="1" ht="30.1" hidden="1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4"/>
        <v>0</v>
      </c>
      <c r="I59" s="77"/>
      <c r="J59" s="77"/>
      <c r="K59" s="77"/>
      <c r="L59" s="77"/>
      <c r="M59" s="77"/>
      <c r="N59" s="77"/>
      <c r="O59" s="24">
        <f t="shared" si="5"/>
        <v>0</v>
      </c>
    </row>
    <row r="60" spans="1:15" s="29" customFormat="1" ht="29.95" customHeight="1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4"/>
        <v>0</v>
      </c>
      <c r="I60" s="77"/>
      <c r="J60" s="77"/>
      <c r="K60" s="77"/>
      <c r="L60" s="77"/>
      <c r="M60" s="77"/>
      <c r="N60" s="77"/>
      <c r="O60" s="24">
        <f t="shared" si="5"/>
        <v>20</v>
      </c>
    </row>
    <row r="61" spans="1:15" s="29" customFormat="1" ht="15.05" hidden="1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5.25" hidden="1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4"/>
        <v>0</v>
      </c>
      <c r="I62" s="24"/>
      <c r="J62" s="24"/>
      <c r="K62" s="24"/>
      <c r="L62" s="24"/>
      <c r="M62" s="24"/>
      <c r="N62" s="24"/>
      <c r="O62" s="24">
        <f t="shared" si="5"/>
        <v>0</v>
      </c>
    </row>
    <row r="63" spans="1:15" s="29" customFormat="1" ht="30.1" hidden="1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4"/>
        <v>0</v>
      </c>
      <c r="I63" s="24"/>
      <c r="J63" s="24"/>
      <c r="K63" s="24"/>
      <c r="L63" s="24"/>
      <c r="M63" s="24"/>
      <c r="N63" s="24"/>
      <c r="O63" s="24">
        <f t="shared" si="5"/>
        <v>0</v>
      </c>
    </row>
    <row r="64" spans="1:15" s="29" customFormat="1" ht="45.1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4"/>
        <v>0</v>
      </c>
      <c r="I64" s="77"/>
      <c r="J64" s="77"/>
      <c r="K64" s="77"/>
      <c r="L64" s="77"/>
      <c r="M64" s="77"/>
      <c r="N64" s="77"/>
      <c r="O64" s="24">
        <f t="shared" si="5"/>
        <v>60</v>
      </c>
    </row>
    <row r="65" spans="1:15" s="29" customFormat="1" ht="30.1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4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5"/>
        <v>1500</v>
      </c>
    </row>
    <row r="66" spans="1:15" s="30" customFormat="1" ht="46.5" customHeight="1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5">F67</f>
        <v>0</v>
      </c>
      <c r="G66" s="41">
        <f t="shared" si="15"/>
        <v>0</v>
      </c>
      <c r="H66" s="41">
        <f t="shared" si="15"/>
        <v>0</v>
      </c>
      <c r="I66" s="41">
        <f t="shared" si="15"/>
        <v>0</v>
      </c>
      <c r="J66" s="41">
        <f t="shared" si="15"/>
        <v>0</v>
      </c>
      <c r="K66" s="41">
        <f t="shared" si="15"/>
        <v>0</v>
      </c>
      <c r="L66" s="41">
        <f t="shared" si="15"/>
        <v>0</v>
      </c>
      <c r="M66" s="41">
        <f t="shared" si="15"/>
        <v>0</v>
      </c>
      <c r="N66" s="41">
        <f t="shared" si="15"/>
        <v>0</v>
      </c>
      <c r="O66" s="41">
        <f t="shared" si="5"/>
        <v>5280.52</v>
      </c>
    </row>
    <row r="67" spans="1:15" s="29" customFormat="1" ht="31.6" customHeight="1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 t="shared" ref="F67:I67" si="16">F68+F88+F89+F90+F86+F91+F69+F70+F71+F72+F73+F74+F75+F76+F77+F78+F79+F80+F81+F82+F84+F87</f>
        <v>0</v>
      </c>
      <c r="G67" s="41">
        <f t="shared" si="16"/>
        <v>0</v>
      </c>
      <c r="H67" s="41">
        <f>I67+L67</f>
        <v>0</v>
      </c>
      <c r="I67" s="41">
        <f t="shared" si="16"/>
        <v>0</v>
      </c>
      <c r="J67" s="41">
        <f t="shared" ref="J67" si="17">J68+J88+J89+J90+J86+J91+J69+J70+J71+J72+J73+J74+J75+J76+J77+J78+J79+J80+J81+J82+J84+J87</f>
        <v>0</v>
      </c>
      <c r="K67" s="41">
        <f t="shared" ref="K67" si="18">K68+K88+K89+K90+K86+K91+K69+K70+K71+K72+K73+K74+K75+K76+K77+K78+K79+K80+K81+K82+K84+K87</f>
        <v>0</v>
      </c>
      <c r="L67" s="41">
        <f t="shared" ref="L67" si="19">L68+L88+L89+L90+L86+L91+L69+L70+L71+L72+L73+L74+L75+L76+L77+L78+L79+L80+L81+L82+L84+L87</f>
        <v>0</v>
      </c>
      <c r="M67" s="41">
        <f t="shared" ref="M67" si="20">M68+M88+M89+M90+M86+M91+M69+M70+M71+M72+M73+M74+M75+M76+M77+M78+M79+M80+M81+M82+M84+M87</f>
        <v>0</v>
      </c>
      <c r="N67" s="41">
        <f t="shared" ref="N67" si="21">N68+N88+N89+N90+N86+N91+N69+N70+N71+N72+N73+N74+N75+N76+N77+N78+N79+N80+N81+N82+N84+N87</f>
        <v>0</v>
      </c>
      <c r="O67" s="41">
        <f>E67+H67</f>
        <v>5280.52</v>
      </c>
    </row>
    <row r="68" spans="1:15" s="29" customFormat="1" ht="51.05" customHeight="1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5"/>
        <v>175.72</v>
      </c>
    </row>
    <row r="69" spans="1:15" s="15" customFormat="1" ht="45.15" hidden="1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5"/>
        <v>0</v>
      </c>
    </row>
    <row r="70" spans="1:15" s="15" customFormat="1" ht="45.15" hidden="1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5"/>
        <v>0</v>
      </c>
    </row>
    <row r="71" spans="1:15" s="15" customFormat="1" ht="60.2" hidden="1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5"/>
        <v>0</v>
      </c>
    </row>
    <row r="72" spans="1:15" s="15" customFormat="1" ht="60.2" hidden="1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5"/>
        <v>0</v>
      </c>
    </row>
    <row r="73" spans="1:15" s="15" customFormat="1" ht="30.1" hidden="1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5"/>
        <v>0</v>
      </c>
    </row>
    <row r="74" spans="1:15" s="15" customFormat="1" ht="30.1" hidden="1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5"/>
        <v>0</v>
      </c>
    </row>
    <row r="75" spans="1:15" ht="30.1" hidden="1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5"/>
        <v>0</v>
      </c>
    </row>
    <row r="76" spans="1:15" ht="15.05" hidden="1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5"/>
        <v>0</v>
      </c>
    </row>
    <row r="77" spans="1:15" ht="15.05" hidden="1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5"/>
        <v>0</v>
      </c>
    </row>
    <row r="78" spans="1:15" ht="30.1" hidden="1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5"/>
        <v>0</v>
      </c>
    </row>
    <row r="79" spans="1:15" ht="15.05" hidden="1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5"/>
        <v>0</v>
      </c>
    </row>
    <row r="80" spans="1:15" ht="30.1" hidden="1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5"/>
        <v>0</v>
      </c>
    </row>
    <row r="81" spans="1:15" ht="30.1" hidden="1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5"/>
        <v>0</v>
      </c>
    </row>
    <row r="82" spans="1:15" ht="39.799999999999997" hidden="1" customHeight="1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5"/>
        <v>0</v>
      </c>
    </row>
    <row r="83" spans="1:15" ht="60.05" hidden="1" customHeight="1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5"/>
        <v>0</v>
      </c>
    </row>
    <row r="84" spans="1:15" ht="45.8" hidden="1" customHeight="1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5"/>
        <v>0</v>
      </c>
    </row>
    <row r="85" spans="1:15" s="16" customFormat="1" ht="20.3" customHeight="1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5"/>
        <v>23</v>
      </c>
    </row>
    <row r="86" spans="1:15" ht="60.2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 t="shared" ref="H86" si="22">I86+L86</f>
        <v>0</v>
      </c>
      <c r="I86" s="24"/>
      <c r="J86" s="24"/>
      <c r="K86" s="24"/>
      <c r="L86" s="24"/>
      <c r="M86" s="24"/>
      <c r="N86" s="24"/>
      <c r="O86" s="24">
        <f t="shared" ref="O86:O115" si="23">E86+H86</f>
        <v>57.3</v>
      </c>
    </row>
    <row r="87" spans="1:15" s="15" customFormat="1" ht="31.6" customHeight="1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23"/>
        <v>24.5</v>
      </c>
    </row>
    <row r="88" spans="1:15" ht="90.3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23"/>
        <v>0</v>
      </c>
    </row>
    <row r="90" spans="1:15" ht="45.15" hidden="1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23"/>
        <v>0</v>
      </c>
    </row>
    <row r="91" spans="1:15" ht="29.95" customHeight="1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8" hidden="1" customHeight="1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24">I93</f>
        <v>0</v>
      </c>
      <c r="J92" s="41">
        <f t="shared" si="24"/>
        <v>0</v>
      </c>
      <c r="K92" s="41">
        <f t="shared" si="24"/>
        <v>0</v>
      </c>
      <c r="L92" s="41">
        <f t="shared" si="24"/>
        <v>0</v>
      </c>
      <c r="M92" s="41">
        <f t="shared" si="24"/>
        <v>0</v>
      </c>
      <c r="N92" s="41">
        <f t="shared" si="24"/>
        <v>0</v>
      </c>
      <c r="O92" s="41">
        <f>O93</f>
        <v>0</v>
      </c>
    </row>
    <row r="93" spans="1:15" ht="30.1" hidden="1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 t="shared" ref="H93:H94" si="25">I93+L93</f>
        <v>0</v>
      </c>
      <c r="I93" s="41">
        <f>I94+I95+I96</f>
        <v>0</v>
      </c>
      <c r="J93" s="41">
        <f t="shared" ref="J93:N93" si="26">J94+J95+J96</f>
        <v>0</v>
      </c>
      <c r="K93" s="41">
        <f t="shared" si="26"/>
        <v>0</v>
      </c>
      <c r="L93" s="41">
        <f t="shared" si="26"/>
        <v>0</v>
      </c>
      <c r="M93" s="41">
        <f t="shared" si="26"/>
        <v>0</v>
      </c>
      <c r="N93" s="41">
        <f t="shared" si="26"/>
        <v>0</v>
      </c>
      <c r="O93" s="41">
        <f t="shared" si="23"/>
        <v>0</v>
      </c>
    </row>
    <row r="94" spans="1:15" ht="45.15" hidden="1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 t="shared" si="25"/>
        <v>0</v>
      </c>
      <c r="I94" s="24"/>
      <c r="J94" s="24"/>
      <c r="K94" s="24"/>
      <c r="L94" s="24"/>
      <c r="M94" s="24"/>
      <c r="N94" s="24"/>
      <c r="O94" s="24">
        <f t="shared" si="23"/>
        <v>0</v>
      </c>
    </row>
    <row r="95" spans="1:15" s="15" customFormat="1" ht="30.1" hidden="1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23"/>
        <v>0</v>
      </c>
    </row>
    <row r="96" spans="1:15" ht="75.25" hidden="1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23"/>
        <v>0</v>
      </c>
    </row>
    <row r="97" spans="1:15" s="13" customFormat="1" ht="35.200000000000003" customHeight="1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27">F98</f>
        <v>0</v>
      </c>
      <c r="G97" s="41">
        <f t="shared" si="27"/>
        <v>0</v>
      </c>
      <c r="H97" s="41">
        <f>H98</f>
        <v>1110</v>
      </c>
      <c r="I97" s="41">
        <f t="shared" si="27"/>
        <v>-50</v>
      </c>
      <c r="J97" s="41">
        <f t="shared" si="27"/>
        <v>0</v>
      </c>
      <c r="K97" s="41">
        <f t="shared" si="27"/>
        <v>0</v>
      </c>
      <c r="L97" s="41">
        <f t="shared" si="27"/>
        <v>1160</v>
      </c>
      <c r="M97" s="41">
        <f t="shared" si="27"/>
        <v>1110</v>
      </c>
      <c r="N97" s="41">
        <f t="shared" si="27"/>
        <v>1110</v>
      </c>
      <c r="O97" s="41">
        <f t="shared" si="27"/>
        <v>1393.72</v>
      </c>
    </row>
    <row r="98" spans="1:15" ht="33.75" customHeight="1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 t="shared" ref="F98:I98" si="28">F99+F101+F102+F103+F100+F104+F105</f>
        <v>0</v>
      </c>
      <c r="G98" s="41">
        <f t="shared" si="28"/>
        <v>0</v>
      </c>
      <c r="H98" s="41">
        <f>I98+L98</f>
        <v>1110</v>
      </c>
      <c r="I98" s="41">
        <f t="shared" si="28"/>
        <v>-50</v>
      </c>
      <c r="J98" s="41">
        <f t="shared" ref="J98" si="29">J99+J101+J102+J103+J100+J104+J105</f>
        <v>0</v>
      </c>
      <c r="K98" s="41">
        <f t="shared" ref="K98" si="30">K99+K101+K102+K103+K100+K104+K105</f>
        <v>0</v>
      </c>
      <c r="L98" s="41">
        <f t="shared" ref="L98" si="31">L99+L101+L102+L103+L100+L104+L105</f>
        <v>1160</v>
      </c>
      <c r="M98" s="41">
        <f t="shared" ref="M98" si="32">M99+M101+M102+M103+M100+M104+M105</f>
        <v>1110</v>
      </c>
      <c r="N98" s="41">
        <f t="shared" ref="N98" si="33">N99+N101+N102+N103+N100+N104+N105</f>
        <v>1110</v>
      </c>
      <c r="O98" s="41">
        <f t="shared" si="23"/>
        <v>1393.72</v>
      </c>
    </row>
    <row r="99" spans="1:15" ht="45.15" hidden="1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23"/>
        <v>0</v>
      </c>
    </row>
    <row r="100" spans="1:15" ht="60.2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 t="shared" ref="H100:H104" si="34"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23"/>
        <v>120</v>
      </c>
    </row>
    <row r="101" spans="1:15" ht="15.0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 t="shared" si="34"/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23"/>
        <v>650</v>
      </c>
    </row>
    <row r="102" spans="1:15" ht="15.0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 t="shared" si="34"/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23"/>
        <v>118.72</v>
      </c>
    </row>
    <row r="103" spans="1:15" ht="45.8" customHeight="1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 t="shared" si="34"/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23"/>
        <v>420</v>
      </c>
    </row>
    <row r="104" spans="1:15" ht="30.1" hidden="1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 t="shared" si="34"/>
        <v>0</v>
      </c>
      <c r="I104" s="77"/>
      <c r="J104" s="77"/>
      <c r="K104" s="77"/>
      <c r="L104" s="77"/>
      <c r="M104" s="77"/>
      <c r="N104" s="77"/>
      <c r="O104" s="77">
        <f t="shared" si="23"/>
        <v>0</v>
      </c>
    </row>
    <row r="105" spans="1:15" ht="15.0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23"/>
        <v>85</v>
      </c>
    </row>
    <row r="106" spans="1:15" ht="48.8" customHeight="1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 t="shared" ref="F106:G106" si="35">F107</f>
        <v>0</v>
      </c>
      <c r="G106" s="78">
        <f t="shared" si="35"/>
        <v>0</v>
      </c>
      <c r="H106" s="78">
        <f>H107</f>
        <v>0</v>
      </c>
      <c r="I106" s="78">
        <f t="shared" ref="I106:N106" si="36">I107</f>
        <v>0</v>
      </c>
      <c r="J106" s="78">
        <f t="shared" si="36"/>
        <v>0</v>
      </c>
      <c r="K106" s="78">
        <f t="shared" si="36"/>
        <v>0</v>
      </c>
      <c r="L106" s="78">
        <f t="shared" si="36"/>
        <v>0</v>
      </c>
      <c r="M106" s="78">
        <f t="shared" si="36"/>
        <v>0</v>
      </c>
      <c r="N106" s="78">
        <f t="shared" si="36"/>
        <v>0</v>
      </c>
      <c r="O106" s="41">
        <f t="shared" si="23"/>
        <v>198.72</v>
      </c>
    </row>
    <row r="107" spans="1:15" ht="50.25" customHeight="1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 t="shared" ref="F107:I107" si="37">F108+F110+F111+F112+F113+F114+F109</f>
        <v>0</v>
      </c>
      <c r="G107" s="41">
        <f t="shared" si="37"/>
        <v>0</v>
      </c>
      <c r="H107" s="41">
        <f>I107+L107</f>
        <v>0</v>
      </c>
      <c r="I107" s="41">
        <f t="shared" si="37"/>
        <v>0</v>
      </c>
      <c r="J107" s="41">
        <f t="shared" ref="J107" si="38">J108+J110+J111+J112+J113+J114+J109</f>
        <v>0</v>
      </c>
      <c r="K107" s="41">
        <f t="shared" ref="K107" si="39">K108+K110+K111+K112+K113+K114+K109</f>
        <v>0</v>
      </c>
      <c r="L107" s="41">
        <f t="shared" ref="L107" si="40">L108+L110+L111+L112+L113+L114+L109</f>
        <v>0</v>
      </c>
      <c r="M107" s="41">
        <f t="shared" ref="M107" si="41">M108+M110+M111+M112+M113+M114+M109</f>
        <v>0</v>
      </c>
      <c r="N107" s="41">
        <f t="shared" ref="N107" si="42">N108+N110+N111+N112+N113+N114+N109</f>
        <v>0</v>
      </c>
      <c r="O107" s="41">
        <f t="shared" si="23"/>
        <v>198.72</v>
      </c>
    </row>
    <row r="108" spans="1:15" ht="45.8" customHeight="1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23"/>
        <v>198.72</v>
      </c>
    </row>
    <row r="109" spans="1:15" ht="15.05" hidden="1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23"/>
        <v>0</v>
      </c>
    </row>
    <row r="111" spans="1:15" ht="75.25" hidden="1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23"/>
        <v>0</v>
      </c>
    </row>
    <row r="112" spans="1:15" ht="30.1" hidden="1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23"/>
        <v>0</v>
      </c>
    </row>
    <row r="113" spans="1:15" ht="30.1" hidden="1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23"/>
        <v>0</v>
      </c>
    </row>
    <row r="114" spans="1:15" s="16" customFormat="1" ht="60.75" hidden="1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23"/>
        <v>0</v>
      </c>
    </row>
    <row r="115" spans="1:15" s="13" customFormat="1" ht="45.1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43">F116</f>
        <v>0</v>
      </c>
      <c r="G115" s="78">
        <f t="shared" si="43"/>
        <v>0</v>
      </c>
      <c r="H115" s="78">
        <f t="shared" si="43"/>
        <v>16253.897999999999</v>
      </c>
      <c r="I115" s="78">
        <f t="shared" si="43"/>
        <v>0</v>
      </c>
      <c r="J115" s="78">
        <f t="shared" si="43"/>
        <v>0</v>
      </c>
      <c r="K115" s="78">
        <f t="shared" si="43"/>
        <v>0</v>
      </c>
      <c r="L115" s="78">
        <f t="shared" si="43"/>
        <v>16253.897999999999</v>
      </c>
      <c r="M115" s="78">
        <f t="shared" si="43"/>
        <v>16253.897999999999</v>
      </c>
      <c r="N115" s="78">
        <f t="shared" si="43"/>
        <v>16253.897999999999</v>
      </c>
      <c r="O115" s="78">
        <f t="shared" si="23"/>
        <v>17406.297999999999</v>
      </c>
    </row>
    <row r="116" spans="1:15" ht="45.1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 t="shared" ref="F116:G116" si="44">F117+F118+F119+F120+F121+F122+F125+F128+F130+F131+F132</f>
        <v>0</v>
      </c>
      <c r="G116" s="41">
        <f t="shared" si="44"/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 t="shared" ref="J116:K116" si="45">J117+J118+J119+J120+J121+J122+J125+J128+J130+J131+J132+J133+J123+J124+J126</f>
        <v>0</v>
      </c>
      <c r="K116" s="41">
        <f t="shared" si="45"/>
        <v>0</v>
      </c>
      <c r="L116" s="41">
        <f>L117+L118+L119+L120+L121+L122+L125+L127+L128+L129+L130+L131+L132+L133+L123+L124+L126</f>
        <v>16253.897999999999</v>
      </c>
      <c r="M116" s="41">
        <f t="shared" ref="M116:N116" si="46">M117+M118+M119+M120+M121+M122+M125+M127+M128+M129+M130+M131+M132+M133+M123+M124+M126</f>
        <v>16253.897999999999</v>
      </c>
      <c r="N116" s="41">
        <f t="shared" si="46"/>
        <v>16253.897999999999</v>
      </c>
      <c r="O116" s="78">
        <f>E116+H116</f>
        <v>17406.297999999999</v>
      </c>
    </row>
    <row r="117" spans="1:15" ht="45.15" hidden="1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47">I117+L117</f>
        <v>0</v>
      </c>
      <c r="I117" s="24"/>
      <c r="J117" s="24"/>
      <c r="K117" s="24"/>
      <c r="L117" s="24"/>
      <c r="M117" s="24"/>
      <c r="N117" s="24"/>
      <c r="O117" s="24">
        <f>E117+H117</f>
        <v>0</v>
      </c>
    </row>
    <row r="118" spans="1:15" ht="15.05" hidden="1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>E118+H118</f>
        <v>0</v>
      </c>
    </row>
    <row r="119" spans="1:15" ht="30.1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47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>E119+H119</f>
        <v>5704</v>
      </c>
    </row>
    <row r="120" spans="1:15" ht="30.1" hidden="1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47"/>
        <v>0</v>
      </c>
      <c r="I120" s="24"/>
      <c r="J120" s="24"/>
      <c r="K120" s="24"/>
      <c r="L120" s="24"/>
      <c r="M120" s="24"/>
      <c r="N120" s="24"/>
      <c r="O120" s="24">
        <f t="shared" ref="O120:O124" si="48">E120+H120</f>
        <v>0</v>
      </c>
    </row>
    <row r="121" spans="1:15" ht="30.1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47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48"/>
        <v>363.3</v>
      </c>
    </row>
    <row r="122" spans="1:15" ht="30.1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47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48"/>
        <v>3850</v>
      </c>
    </row>
    <row r="123" spans="1:15" ht="45.1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47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48"/>
        <v>81.093999999999994</v>
      </c>
    </row>
    <row r="124" spans="1:15" ht="33.049999999999997" customHeight="1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47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48"/>
        <v>2158</v>
      </c>
    </row>
    <row r="125" spans="1:15" s="16" customFormat="1" ht="18" customHeight="1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47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49">E125+H125</f>
        <v>635.404</v>
      </c>
    </row>
    <row r="126" spans="1:15" s="16" customFormat="1" ht="45.7" hidden="1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47"/>
        <v>0</v>
      </c>
      <c r="I126" s="24"/>
      <c r="J126" s="24"/>
      <c r="K126" s="24"/>
      <c r="L126" s="24"/>
      <c r="M126" s="24"/>
      <c r="N126" s="24"/>
      <c r="O126" s="24">
        <f t="shared" si="49"/>
        <v>0</v>
      </c>
    </row>
    <row r="127" spans="1:15" s="16" customFormat="1" ht="30.65" hidden="1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47"/>
        <v>0</v>
      </c>
      <c r="I127" s="24"/>
      <c r="J127" s="24"/>
      <c r="K127" s="24"/>
      <c r="L127" s="24"/>
      <c r="M127" s="24"/>
      <c r="N127" s="24"/>
      <c r="O127" s="24">
        <f t="shared" si="49"/>
        <v>0</v>
      </c>
    </row>
    <row r="128" spans="1:15" s="16" customFormat="1" ht="4.5999999999999996" hidden="1" customHeight="1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47"/>
        <v>0</v>
      </c>
      <c r="I128" s="24"/>
      <c r="J128" s="24"/>
      <c r="K128" s="24"/>
      <c r="L128" s="24"/>
      <c r="M128" s="24"/>
      <c r="N128" s="24"/>
      <c r="O128" s="24">
        <f t="shared" si="49"/>
        <v>0</v>
      </c>
    </row>
    <row r="129" spans="1:15" s="16" customFormat="1" ht="15.6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47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49"/>
        <v>200</v>
      </c>
    </row>
    <row r="130" spans="1:15" s="16" customFormat="1" ht="30.6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47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49"/>
        <v>2267.5</v>
      </c>
    </row>
    <row r="131" spans="1:15" s="16" customFormat="1" ht="45.7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6" hidden="1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47"/>
        <v>0</v>
      </c>
      <c r="I132" s="24"/>
      <c r="J132" s="24"/>
      <c r="K132" s="24"/>
      <c r="L132" s="24"/>
      <c r="M132" s="24"/>
      <c r="N132" s="24"/>
      <c r="O132" s="24">
        <f t="shared" si="49"/>
        <v>0</v>
      </c>
    </row>
    <row r="133" spans="1:15" s="16" customFormat="1" ht="30.65" hidden="1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47"/>
        <v>0</v>
      </c>
      <c r="I133" s="24"/>
      <c r="J133" s="24"/>
      <c r="K133" s="24"/>
      <c r="L133" s="24"/>
      <c r="M133" s="24"/>
      <c r="N133" s="24"/>
      <c r="O133" s="24">
        <f t="shared" si="49"/>
        <v>0</v>
      </c>
    </row>
    <row r="134" spans="1:15" s="13" customFormat="1" ht="45.1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50">F135</f>
        <v>0</v>
      </c>
      <c r="G134" s="41">
        <f t="shared" si="50"/>
        <v>0</v>
      </c>
      <c r="H134" s="41">
        <f t="shared" si="50"/>
        <v>11183.483980000001</v>
      </c>
      <c r="I134" s="41">
        <f t="shared" si="50"/>
        <v>0</v>
      </c>
      <c r="J134" s="41">
        <f t="shared" si="50"/>
        <v>0</v>
      </c>
      <c r="K134" s="41">
        <f t="shared" si="50"/>
        <v>0</v>
      </c>
      <c r="L134" s="41">
        <f t="shared" si="50"/>
        <v>11183.483980000001</v>
      </c>
      <c r="M134" s="41">
        <f t="shared" si="50"/>
        <v>0</v>
      </c>
      <c r="N134" s="41">
        <f t="shared" si="50"/>
        <v>0</v>
      </c>
      <c r="O134" s="41">
        <f t="shared" si="50"/>
        <v>11183.483980000001</v>
      </c>
    </row>
    <row r="135" spans="1:15" ht="45.1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 t="shared" ref="F135:G135" si="51">F136+F137+F138+F140</f>
        <v>0</v>
      </c>
      <c r="G135" s="41">
        <f t="shared" si="51"/>
        <v>0</v>
      </c>
      <c r="H135" s="41">
        <f t="shared" ref="H135:H140" si="52">I135+L135</f>
        <v>11183.483980000001</v>
      </c>
      <c r="I135" s="41">
        <f>I136+I137+I138+I139+I140</f>
        <v>0</v>
      </c>
      <c r="J135" s="41">
        <f t="shared" ref="J135:N135" si="53">J136+J137+J138+J139+J140</f>
        <v>0</v>
      </c>
      <c r="K135" s="41">
        <f t="shared" si="53"/>
        <v>0</v>
      </c>
      <c r="L135" s="41">
        <f t="shared" si="53"/>
        <v>11183.483980000001</v>
      </c>
      <c r="M135" s="41">
        <f t="shared" si="53"/>
        <v>0</v>
      </c>
      <c r="N135" s="41">
        <f t="shared" si="53"/>
        <v>0</v>
      </c>
      <c r="O135" s="41">
        <f t="shared" ref="O135:O165" si="54">E135+H135</f>
        <v>11183.483980000001</v>
      </c>
    </row>
    <row r="136" spans="1:15" ht="45.15" hidden="1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52"/>
        <v>0</v>
      </c>
      <c r="I136" s="24"/>
      <c r="J136" s="24"/>
      <c r="K136" s="24"/>
      <c r="L136" s="24"/>
      <c r="M136" s="24"/>
      <c r="N136" s="24"/>
      <c r="O136" s="24">
        <f t="shared" si="54"/>
        <v>0</v>
      </c>
    </row>
    <row r="137" spans="1:15" ht="30.1" hidden="1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52"/>
        <v>0</v>
      </c>
      <c r="I137" s="24"/>
      <c r="J137" s="24"/>
      <c r="K137" s="24"/>
      <c r="L137" s="24"/>
      <c r="M137" s="24"/>
      <c r="N137" s="24"/>
      <c r="O137" s="24">
        <f t="shared" si="54"/>
        <v>0</v>
      </c>
    </row>
    <row r="138" spans="1:15" ht="30.1" hidden="1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52"/>
        <v>0</v>
      </c>
      <c r="I138" s="24"/>
      <c r="J138" s="24"/>
      <c r="K138" s="24"/>
      <c r="L138" s="24"/>
      <c r="M138" s="24"/>
      <c r="N138" s="24"/>
      <c r="O138" s="24">
        <f t="shared" si="54"/>
        <v>0</v>
      </c>
    </row>
    <row r="139" spans="1:15" ht="30.1" hidden="1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 t="shared" ref="H139" si="55">I139+L139</f>
        <v>0</v>
      </c>
      <c r="I139" s="24"/>
      <c r="J139" s="24"/>
      <c r="K139" s="24"/>
      <c r="L139" s="24"/>
      <c r="M139" s="24"/>
      <c r="N139" s="24"/>
      <c r="O139" s="24">
        <f t="shared" ref="O139" si="56">E139+H139</f>
        <v>0</v>
      </c>
    </row>
    <row r="140" spans="1:15" ht="146.30000000000001" customHeight="1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52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54"/>
        <v>11183.483980000001</v>
      </c>
    </row>
    <row r="141" spans="1:15" s="13" customFormat="1" ht="45.15" hidden="1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57">F142</f>
        <v>0</v>
      </c>
      <c r="G141" s="41">
        <f t="shared" si="57"/>
        <v>0</v>
      </c>
      <c r="H141" s="41">
        <f t="shared" si="57"/>
        <v>0</v>
      </c>
      <c r="I141" s="41">
        <f t="shared" si="57"/>
        <v>0</v>
      </c>
      <c r="J141" s="41">
        <f t="shared" si="57"/>
        <v>0</v>
      </c>
      <c r="K141" s="41">
        <f t="shared" si="57"/>
        <v>0</v>
      </c>
      <c r="L141" s="41">
        <f t="shared" si="57"/>
        <v>0</v>
      </c>
      <c r="M141" s="41">
        <f t="shared" si="57"/>
        <v>0</v>
      </c>
      <c r="N141" s="41">
        <f t="shared" si="57"/>
        <v>0</v>
      </c>
      <c r="O141" s="41">
        <f t="shared" si="57"/>
        <v>0</v>
      </c>
    </row>
    <row r="142" spans="1:15" ht="45.15" hidden="1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 t="shared" ref="F142:G142" si="58">F143+F144+F145</f>
        <v>0</v>
      </c>
      <c r="G142" s="41">
        <f t="shared" si="58"/>
        <v>0</v>
      </c>
      <c r="H142" s="41">
        <f>I142+L142</f>
        <v>0</v>
      </c>
      <c r="I142" s="41">
        <f>I143+I144+I145</f>
        <v>0</v>
      </c>
      <c r="J142" s="41">
        <f t="shared" ref="J142:N142" si="59">J143+J144+J145</f>
        <v>0</v>
      </c>
      <c r="K142" s="41">
        <f t="shared" si="59"/>
        <v>0</v>
      </c>
      <c r="L142" s="41">
        <f t="shared" si="59"/>
        <v>0</v>
      </c>
      <c r="M142" s="41">
        <f t="shared" si="59"/>
        <v>0</v>
      </c>
      <c r="N142" s="41">
        <f t="shared" si="59"/>
        <v>0</v>
      </c>
      <c r="O142" s="41">
        <f t="shared" si="54"/>
        <v>0</v>
      </c>
    </row>
    <row r="143" spans="1:15" ht="45.15" hidden="1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 t="shared" si="54"/>
        <v>0</v>
      </c>
    </row>
    <row r="144" spans="1:15" ht="15.05" hidden="1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 t="shared" ref="O144:O145" si="60">E144+H144</f>
        <v>0</v>
      </c>
    </row>
    <row r="145" spans="1:15" ht="30.1" hidden="1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 t="shared" si="60"/>
        <v>0</v>
      </c>
    </row>
    <row r="146" spans="1:15" ht="45.15" hidden="1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61">F147</f>
        <v>0</v>
      </c>
      <c r="G146" s="41">
        <f t="shared" si="61"/>
        <v>0</v>
      </c>
      <c r="H146" s="41">
        <f t="shared" si="61"/>
        <v>0</v>
      </c>
      <c r="I146" s="41">
        <f t="shared" si="61"/>
        <v>0</v>
      </c>
      <c r="J146" s="41">
        <f t="shared" si="61"/>
        <v>0</v>
      </c>
      <c r="K146" s="41">
        <f t="shared" si="61"/>
        <v>0</v>
      </c>
      <c r="L146" s="41">
        <f t="shared" si="61"/>
        <v>0</v>
      </c>
      <c r="M146" s="41">
        <f t="shared" si="61"/>
        <v>0</v>
      </c>
      <c r="N146" s="41">
        <f t="shared" si="61"/>
        <v>0</v>
      </c>
      <c r="O146" s="41">
        <f t="shared" si="61"/>
        <v>0</v>
      </c>
    </row>
    <row r="147" spans="1:15" ht="45.15" hidden="1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 t="shared" ref="F147:I147" si="62">F148+F149+F150+F151+F152</f>
        <v>0</v>
      </c>
      <c r="G147" s="41">
        <f t="shared" si="62"/>
        <v>0</v>
      </c>
      <c r="H147" s="41">
        <f>I147+L147</f>
        <v>0</v>
      </c>
      <c r="I147" s="41">
        <f t="shared" si="62"/>
        <v>0</v>
      </c>
      <c r="J147" s="41">
        <f t="shared" ref="J147" si="63">J148+J149+J150+J151+J152</f>
        <v>0</v>
      </c>
      <c r="K147" s="41">
        <f t="shared" ref="K147" si="64">K148+K149+K150+K151+K152</f>
        <v>0</v>
      </c>
      <c r="L147" s="41">
        <f t="shared" ref="L147" si="65">L148+L149+L150+L151+L152</f>
        <v>0</v>
      </c>
      <c r="M147" s="41">
        <f t="shared" ref="M147" si="66">M148+M149+M150+M151+M152</f>
        <v>0</v>
      </c>
      <c r="N147" s="41">
        <f t="shared" ref="N147" si="67">N148+N149+N150+N151+N152</f>
        <v>0</v>
      </c>
      <c r="O147" s="41">
        <f t="shared" ref="O147:O152" si="68">E147+H147</f>
        <v>0</v>
      </c>
    </row>
    <row r="148" spans="1:15" ht="45.15" hidden="1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68"/>
        <v>0</v>
      </c>
    </row>
    <row r="149" spans="1:15" ht="15.05" hidden="1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68"/>
        <v>0</v>
      </c>
    </row>
    <row r="150" spans="1:15" ht="15.05" hidden="1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68"/>
        <v>0</v>
      </c>
    </row>
    <row r="151" spans="1:15" ht="30.1" hidden="1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68"/>
        <v>0</v>
      </c>
    </row>
    <row r="152" spans="1:15" ht="30.1" hidden="1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68"/>
        <v>0</v>
      </c>
    </row>
    <row r="153" spans="1:15" s="16" customFormat="1" ht="51.05" customHeight="1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 t="shared" ref="H153:H154" si="69">I153+L153</f>
        <v>135</v>
      </c>
      <c r="I153" s="41"/>
      <c r="J153" s="41"/>
      <c r="K153" s="41"/>
      <c r="L153" s="41">
        <f>L154</f>
        <v>135</v>
      </c>
      <c r="M153" s="41">
        <f t="shared" ref="M153:N153" si="70">M154</f>
        <v>135</v>
      </c>
      <c r="N153" s="41">
        <f t="shared" si="70"/>
        <v>135</v>
      </c>
      <c r="O153" s="41">
        <f t="shared" ref="O153:O154" si="71">O154</f>
        <v>135</v>
      </c>
    </row>
    <row r="154" spans="1:15" s="16" customFormat="1" ht="47.95" customHeight="1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 t="shared" si="69"/>
        <v>135</v>
      </c>
      <c r="I154" s="41"/>
      <c r="J154" s="41"/>
      <c r="K154" s="41"/>
      <c r="L154" s="41">
        <f>L155</f>
        <v>135</v>
      </c>
      <c r="M154" s="41">
        <f t="shared" ref="M154:N154" si="72">M155</f>
        <v>135</v>
      </c>
      <c r="N154" s="41">
        <f t="shared" si="72"/>
        <v>135</v>
      </c>
      <c r="O154" s="41">
        <f t="shared" si="71"/>
        <v>135</v>
      </c>
    </row>
    <row r="155" spans="1:15" s="16" customFormat="1" ht="30.6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0.1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73">F157</f>
        <v>0</v>
      </c>
      <c r="G156" s="41">
        <f t="shared" si="73"/>
        <v>0</v>
      </c>
      <c r="H156" s="41">
        <f t="shared" si="73"/>
        <v>-10728.8</v>
      </c>
      <c r="I156" s="41">
        <f t="shared" si="73"/>
        <v>0</v>
      </c>
      <c r="J156" s="41">
        <f t="shared" si="73"/>
        <v>0</v>
      </c>
      <c r="K156" s="41">
        <f t="shared" si="73"/>
        <v>0</v>
      </c>
      <c r="L156" s="41">
        <f t="shared" si="73"/>
        <v>-10728.8</v>
      </c>
      <c r="M156" s="41">
        <f t="shared" si="73"/>
        <v>-10728.8</v>
      </c>
      <c r="N156" s="41">
        <f t="shared" si="73"/>
        <v>-10728.8</v>
      </c>
      <c r="O156" s="41">
        <f t="shared" si="73"/>
        <v>-8239</v>
      </c>
    </row>
    <row r="157" spans="1:15" ht="34.549999999999997" customHeight="1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 t="shared" ref="F157:G157" si="74">F158+F159+F160+F161+F165</f>
        <v>0</v>
      </c>
      <c r="G157" s="41">
        <f t="shared" si="74"/>
        <v>0</v>
      </c>
      <c r="H157" s="41">
        <f>I157+L157</f>
        <v>-10728.8</v>
      </c>
      <c r="I157" s="41">
        <f>I158+I159+I160+I161+I165</f>
        <v>0</v>
      </c>
      <c r="J157" s="41">
        <f t="shared" ref="J157:K157" si="75">J158+J159+J160+J161+J165</f>
        <v>0</v>
      </c>
      <c r="K157" s="41">
        <f t="shared" si="75"/>
        <v>0</v>
      </c>
      <c r="L157" s="41">
        <f>L158+L159+L160+L161+L165+L162</f>
        <v>-10728.8</v>
      </c>
      <c r="M157" s="41">
        <f t="shared" ref="M157:N157" si="76">M158+M159+M160+M161+M165+M162</f>
        <v>-10728.8</v>
      </c>
      <c r="N157" s="41">
        <f t="shared" si="76"/>
        <v>-10728.8</v>
      </c>
      <c r="O157" s="41">
        <f t="shared" si="54"/>
        <v>-8239</v>
      </c>
    </row>
    <row r="158" spans="1:15" ht="45.15" hidden="1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54"/>
        <v>0</v>
      </c>
    </row>
    <row r="159" spans="1:15" ht="15.0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 t="shared" ref="H159" si="77"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54"/>
        <v>-14625.8</v>
      </c>
    </row>
    <row r="160" spans="1:15" ht="15.05" hidden="1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54"/>
        <v>0</v>
      </c>
    </row>
    <row r="161" spans="1:16" ht="15.05" hidden="1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54"/>
        <v>0</v>
      </c>
    </row>
    <row r="162" spans="1:16" ht="15.0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 t="shared" ref="M162:N162" si="78">M164</f>
        <v>313</v>
      </c>
      <c r="N162" s="24">
        <f t="shared" si="78"/>
        <v>313</v>
      </c>
      <c r="O162" s="24">
        <f t="shared" si="54"/>
        <v>328</v>
      </c>
    </row>
    <row r="163" spans="1:16" ht="15.0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.05" customHeight="1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 t="shared" ref="H164" si="79"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5.1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 t="shared" ref="M165:N165" si="80">M167+M168+M169</f>
        <v>3669</v>
      </c>
      <c r="N165" s="24">
        <f t="shared" si="80"/>
        <v>3669</v>
      </c>
      <c r="O165" s="24">
        <f t="shared" si="54"/>
        <v>6058.8</v>
      </c>
    </row>
    <row r="166" spans="1:16" s="84" customFormat="1" ht="15.0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 t="shared" ref="H168" si="81"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0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 t="shared" ref="M170:N170" si="82">M11+M33+M37+M41+M45+M66+M92+M97+M106+M115+M134+M141+M146+M156+M153</f>
        <v>12360.552380000001</v>
      </c>
      <c r="N170" s="41">
        <f t="shared" si="82"/>
        <v>12360.552380000001</v>
      </c>
      <c r="O170" s="41">
        <f>E170+H170</f>
        <v>38596.316359999997</v>
      </c>
      <c r="P170" s="34"/>
    </row>
    <row r="171" spans="1:16" ht="15.6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7.7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>
      <c r="A173" s="6"/>
      <c r="B173" s="6"/>
      <c r="C173" s="6"/>
      <c r="D173" s="32"/>
      <c r="E173" s="17"/>
      <c r="K173" s="32"/>
    </row>
    <row r="174" spans="1:16">
      <c r="H174" s="14"/>
      <c r="I174" s="14"/>
      <c r="J174" s="14"/>
      <c r="K174" s="14"/>
      <c r="L174" s="14"/>
      <c r="M174" s="14"/>
      <c r="N174" s="14"/>
      <c r="O174" s="14"/>
    </row>
    <row r="175" spans="1:16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172"/>
  <sheetViews>
    <sheetView topLeftCell="A157" workbookViewId="0">
      <selection activeCell="D163" sqref="D163"/>
    </sheetView>
  </sheetViews>
  <sheetFormatPr defaultColWidth="9.09765625" defaultRowHeight="14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>
      <c r="A1" s="94" t="s">
        <v>394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94" t="s">
        <v>395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45">
      <c r="A4" s="111" t="s">
        <v>356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1:16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>
      <c r="A6" s="113" t="s">
        <v>28</v>
      </c>
      <c r="B6" s="113" t="s">
        <v>29</v>
      </c>
      <c r="C6" s="116" t="s">
        <v>357</v>
      </c>
      <c r="D6" s="117" t="s">
        <v>31</v>
      </c>
      <c r="E6" s="109" t="s">
        <v>1</v>
      </c>
      <c r="F6" s="109"/>
      <c r="G6" s="109"/>
      <c r="H6" s="109" t="s">
        <v>6</v>
      </c>
      <c r="I6" s="109"/>
      <c r="J6" s="109"/>
      <c r="K6" s="109"/>
      <c r="L6" s="109"/>
      <c r="M6" s="109"/>
      <c r="N6" s="109"/>
      <c r="O6" s="109" t="s">
        <v>11</v>
      </c>
    </row>
    <row r="7" spans="1:16">
      <c r="A7" s="114"/>
      <c r="B7" s="114"/>
      <c r="C7" s="116"/>
      <c r="D7" s="117"/>
      <c r="E7" s="109" t="s">
        <v>2</v>
      </c>
      <c r="F7" s="109" t="s">
        <v>3</v>
      </c>
      <c r="G7" s="109"/>
      <c r="H7" s="109" t="s">
        <v>2</v>
      </c>
      <c r="I7" s="109" t="s">
        <v>7</v>
      </c>
      <c r="J7" s="109" t="s">
        <v>3</v>
      </c>
      <c r="K7" s="109"/>
      <c r="L7" s="109" t="s">
        <v>8</v>
      </c>
      <c r="M7" s="109" t="s">
        <v>3</v>
      </c>
      <c r="N7" s="109"/>
      <c r="O7" s="109"/>
    </row>
    <row r="8" spans="1:16">
      <c r="A8" s="114"/>
      <c r="B8" s="114"/>
      <c r="C8" s="116"/>
      <c r="D8" s="117"/>
      <c r="E8" s="109"/>
      <c r="F8" s="109" t="s">
        <v>4</v>
      </c>
      <c r="G8" s="109" t="s">
        <v>5</v>
      </c>
      <c r="H8" s="109"/>
      <c r="I8" s="109"/>
      <c r="J8" s="109" t="s">
        <v>4</v>
      </c>
      <c r="K8" s="109" t="s">
        <v>5</v>
      </c>
      <c r="L8" s="109"/>
      <c r="M8" s="109" t="s">
        <v>9</v>
      </c>
      <c r="N8" s="92" t="s">
        <v>3</v>
      </c>
      <c r="O8" s="109"/>
    </row>
    <row r="9" spans="1:16" ht="54.8">
      <c r="A9" s="115"/>
      <c r="B9" s="115"/>
      <c r="C9" s="116"/>
      <c r="D9" s="117"/>
      <c r="E9" s="109"/>
      <c r="F9" s="109"/>
      <c r="G9" s="109"/>
      <c r="H9" s="109"/>
      <c r="I9" s="109"/>
      <c r="J9" s="109"/>
      <c r="K9" s="109"/>
      <c r="L9" s="109"/>
      <c r="M9" s="109"/>
      <c r="N9" s="9" t="s">
        <v>10</v>
      </c>
      <c r="O9" s="109"/>
    </row>
    <row r="10" spans="1:16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6" customFormat="1" ht="30.65">
      <c r="A11" s="25" t="s">
        <v>137</v>
      </c>
      <c r="B11" s="25"/>
      <c r="C11" s="25"/>
      <c r="D11" s="26" t="s">
        <v>25</v>
      </c>
      <c r="E11" s="95">
        <f>E12</f>
        <v>135486.79999999999</v>
      </c>
      <c r="F11" s="95">
        <f t="shared" ref="F11:N11" si="0">F12</f>
        <v>20424</v>
      </c>
      <c r="G11" s="95">
        <f t="shared" si="0"/>
        <v>2029.7</v>
      </c>
      <c r="H11" s="95">
        <f t="shared" si="0"/>
        <v>19940.987860000001</v>
      </c>
      <c r="I11" s="95">
        <f t="shared" si="0"/>
        <v>8729.6</v>
      </c>
      <c r="J11" s="95">
        <f t="shared" si="0"/>
        <v>0</v>
      </c>
      <c r="K11" s="95">
        <f t="shared" si="0"/>
        <v>0</v>
      </c>
      <c r="L11" s="95">
        <f t="shared" si="0"/>
        <v>11211.387859999999</v>
      </c>
      <c r="M11" s="95">
        <f t="shared" si="0"/>
        <v>11191.387859999999</v>
      </c>
      <c r="N11" s="95">
        <f t="shared" si="0"/>
        <v>11191.387859999999</v>
      </c>
      <c r="O11" s="21">
        <f t="shared" ref="O11:O22" si="1">E11+H11</f>
        <v>155427.78785999998</v>
      </c>
    </row>
    <row r="12" spans="1:16" s="16" customFormat="1" ht="30.6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5.2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5.1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15.0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0.1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77.400000000000006">
      <c r="B17" s="35"/>
      <c r="C17" s="35"/>
      <c r="D17" s="36" t="s">
        <v>396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0.1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 t="shared" ref="H18:H21" si="3"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0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0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 t="shared" si="3"/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0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 t="shared" si="3"/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0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0.1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0.1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0.1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4">E25+H25</f>
        <v>2946.7</v>
      </c>
    </row>
    <row r="26" spans="1:16" s="29" customFormat="1" ht="30.1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4"/>
        <v>759.4</v>
      </c>
    </row>
    <row r="27" spans="1:16" s="29" customFormat="1" ht="30.1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4"/>
        <v>800</v>
      </c>
    </row>
    <row r="28" spans="1:16" s="29" customFormat="1" ht="15.0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4"/>
        <v>200</v>
      </c>
    </row>
    <row r="29" spans="1:16" s="29" customFormat="1" ht="30.1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4"/>
        <v>40</v>
      </c>
    </row>
    <row r="30" spans="1:16" s="29" customFormat="1" ht="30.1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4"/>
        <v>3341.7</v>
      </c>
    </row>
    <row r="31" spans="1:16" s="29" customFormat="1" ht="45.1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4"/>
        <v>237.5</v>
      </c>
    </row>
    <row r="32" spans="1:16" s="29" customFormat="1" ht="30.1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4"/>
        <v>480</v>
      </c>
    </row>
    <row r="33" spans="1:15" s="29" customFormat="1" ht="30.1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4"/>
        <v>2812</v>
      </c>
    </row>
    <row r="34" spans="1:15" s="30" customFormat="1" ht="45.1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5">F35</f>
        <v>1165</v>
      </c>
      <c r="G34" s="21">
        <f t="shared" si="5"/>
        <v>85.9</v>
      </c>
      <c r="H34" s="21">
        <f t="shared" si="5"/>
        <v>80</v>
      </c>
      <c r="I34" s="21">
        <f t="shared" si="5"/>
        <v>10</v>
      </c>
      <c r="J34" s="21"/>
      <c r="K34" s="21"/>
      <c r="L34" s="21">
        <f t="shared" si="5"/>
        <v>70</v>
      </c>
      <c r="M34" s="21">
        <f t="shared" si="5"/>
        <v>70</v>
      </c>
      <c r="N34" s="21">
        <f t="shared" si="5"/>
        <v>70</v>
      </c>
      <c r="O34" s="21">
        <f t="shared" si="4"/>
        <v>3142.4</v>
      </c>
    </row>
    <row r="35" spans="1:15" s="29" customFormat="1" ht="45.1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4"/>
        <v>3142.4</v>
      </c>
    </row>
    <row r="36" spans="1:15" s="29" customFormat="1" ht="75.2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4"/>
        <v>1542.4</v>
      </c>
    </row>
    <row r="37" spans="1:15" s="29" customFormat="1" ht="15.0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4"/>
        <v>1600</v>
      </c>
    </row>
    <row r="38" spans="1:15" s="30" customFormat="1" ht="45.1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6">H39</f>
        <v>17</v>
      </c>
      <c r="I38" s="21">
        <f t="shared" si="6"/>
        <v>0</v>
      </c>
      <c r="J38" s="21">
        <f t="shared" si="6"/>
        <v>0</v>
      </c>
      <c r="K38" s="21">
        <f t="shared" si="6"/>
        <v>0</v>
      </c>
      <c r="L38" s="21">
        <f t="shared" si="6"/>
        <v>17</v>
      </c>
      <c r="M38" s="21">
        <f t="shared" si="6"/>
        <v>17</v>
      </c>
      <c r="N38" s="21">
        <f t="shared" si="6"/>
        <v>17</v>
      </c>
      <c r="O38" s="21">
        <f t="shared" si="4"/>
        <v>1877.4</v>
      </c>
    </row>
    <row r="39" spans="1:15" s="30" customFormat="1" ht="45.1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7">H40+H41</f>
        <v>17</v>
      </c>
      <c r="I39" s="21">
        <f t="shared" si="7"/>
        <v>0</v>
      </c>
      <c r="J39" s="21">
        <f t="shared" si="7"/>
        <v>0</v>
      </c>
      <c r="K39" s="21">
        <f t="shared" si="7"/>
        <v>0</v>
      </c>
      <c r="L39" s="21">
        <f t="shared" si="7"/>
        <v>17</v>
      </c>
      <c r="M39" s="21">
        <f t="shared" si="7"/>
        <v>17</v>
      </c>
      <c r="N39" s="21">
        <f t="shared" si="7"/>
        <v>17</v>
      </c>
      <c r="O39" s="21">
        <f t="shared" si="4"/>
        <v>1877.4</v>
      </c>
    </row>
    <row r="40" spans="1:15" s="29" customFormat="1" ht="75.2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4"/>
        <v>1078.4000000000001</v>
      </c>
    </row>
    <row r="41" spans="1:15" s="29" customFormat="1" ht="15.0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4"/>
        <v>799</v>
      </c>
    </row>
    <row r="42" spans="1:15" s="30" customFormat="1" ht="45.15">
      <c r="A42" s="25" t="s">
        <v>137</v>
      </c>
      <c r="B42" s="25"/>
      <c r="C42" s="25"/>
      <c r="D42" s="26" t="s">
        <v>19</v>
      </c>
      <c r="E42" s="21">
        <f>E43</f>
        <v>3242.4</v>
      </c>
      <c r="F42" s="21">
        <f>F43</f>
        <v>1078</v>
      </c>
      <c r="G42" s="21">
        <f>G43</f>
        <v>52.2</v>
      </c>
      <c r="H42" s="21">
        <f>H43</f>
        <v>30</v>
      </c>
      <c r="I42" s="21">
        <f>I43</f>
        <v>10</v>
      </c>
      <c r="J42" s="21">
        <f t="shared" ref="J42:N42" si="8">J43</f>
        <v>0</v>
      </c>
      <c r="K42" s="21">
        <f t="shared" si="8"/>
        <v>0</v>
      </c>
      <c r="L42" s="21">
        <f t="shared" si="8"/>
        <v>20</v>
      </c>
      <c r="M42" s="21">
        <f t="shared" si="8"/>
        <v>20</v>
      </c>
      <c r="N42" s="21">
        <f t="shared" si="8"/>
        <v>20</v>
      </c>
      <c r="O42" s="21">
        <f t="shared" si="4"/>
        <v>3272.4</v>
      </c>
    </row>
    <row r="43" spans="1:15" s="30" customFormat="1" ht="45.1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9">I44+I45</f>
        <v>10</v>
      </c>
      <c r="J43" s="21">
        <f t="shared" si="9"/>
        <v>0</v>
      </c>
      <c r="K43" s="21">
        <f t="shared" si="9"/>
        <v>0</v>
      </c>
      <c r="L43" s="21">
        <f t="shared" si="9"/>
        <v>20</v>
      </c>
      <c r="M43" s="21">
        <f t="shared" si="9"/>
        <v>20</v>
      </c>
      <c r="N43" s="21">
        <f t="shared" si="9"/>
        <v>20</v>
      </c>
      <c r="O43" s="21">
        <f t="shared" si="4"/>
        <v>3272.4</v>
      </c>
    </row>
    <row r="44" spans="1:15" s="29" customFormat="1" ht="75.2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4"/>
        <v>1352.4</v>
      </c>
    </row>
    <row r="45" spans="1:15" s="29" customFormat="1" ht="15.0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4"/>
        <v>1920</v>
      </c>
    </row>
    <row r="46" spans="1:15" s="30" customFormat="1" ht="30.1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10">F47</f>
        <v>174741.40000000002</v>
      </c>
      <c r="G46" s="21">
        <f t="shared" si="10"/>
        <v>22503.800000000003</v>
      </c>
      <c r="H46" s="21">
        <f t="shared" si="10"/>
        <v>21488.36752</v>
      </c>
      <c r="I46" s="21">
        <f t="shared" si="10"/>
        <v>9386.3009999999995</v>
      </c>
      <c r="J46" s="21">
        <f t="shared" si="10"/>
        <v>0</v>
      </c>
      <c r="K46" s="21">
        <f t="shared" si="10"/>
        <v>0</v>
      </c>
      <c r="L46" s="21">
        <f t="shared" si="10"/>
        <v>12102.06652</v>
      </c>
      <c r="M46" s="21">
        <f t="shared" si="10"/>
        <v>12082.06652</v>
      </c>
      <c r="N46" s="21">
        <f t="shared" si="10"/>
        <v>12082.06652</v>
      </c>
      <c r="O46" s="21">
        <f t="shared" si="4"/>
        <v>248192.98752000002</v>
      </c>
    </row>
    <row r="47" spans="1:15" s="29" customFormat="1" ht="30.1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1">F48+F49+F50+F54+F56+F60+F61+F62+F63+F64+F65+F66+F67+F68</f>
        <v>174741.40000000002</v>
      </c>
      <c r="G47" s="21">
        <f t="shared" si="11"/>
        <v>22503.800000000003</v>
      </c>
      <c r="H47" s="21">
        <f t="shared" si="11"/>
        <v>21488.36752</v>
      </c>
      <c r="I47" s="21">
        <f t="shared" si="11"/>
        <v>9386.3009999999995</v>
      </c>
      <c r="J47" s="21">
        <f t="shared" si="11"/>
        <v>0</v>
      </c>
      <c r="K47" s="21">
        <f t="shared" si="11"/>
        <v>0</v>
      </c>
      <c r="L47" s="21">
        <f t="shared" si="11"/>
        <v>12102.06652</v>
      </c>
      <c r="M47" s="21">
        <f t="shared" si="11"/>
        <v>12082.06652</v>
      </c>
      <c r="N47" s="21">
        <f t="shared" si="11"/>
        <v>12082.06652</v>
      </c>
      <c r="O47" s="21">
        <f t="shared" si="4"/>
        <v>248192.98752000002</v>
      </c>
    </row>
    <row r="48" spans="1:15" s="29" customFormat="1" ht="45.1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2">I48+L48</f>
        <v>0</v>
      </c>
      <c r="I48" s="20"/>
      <c r="J48" s="20"/>
      <c r="K48" s="20"/>
      <c r="L48" s="20"/>
      <c r="M48" s="20"/>
      <c r="N48" s="20"/>
      <c r="O48" s="20">
        <f t="shared" si="4"/>
        <v>1762.6</v>
      </c>
    </row>
    <row r="49" spans="1:18" s="29" customFormat="1" ht="15.0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2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4"/>
        <v>88819.22</v>
      </c>
    </row>
    <row r="50" spans="1:18" s="29" customFormat="1" ht="75.2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2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4"/>
        <v>112579.20000000001</v>
      </c>
      <c r="Q50" s="51"/>
    </row>
    <row r="51" spans="1:18" s="29" customFormat="1" ht="15.05">
      <c r="A51" s="19"/>
      <c r="B51" s="19"/>
      <c r="C51" s="19"/>
      <c r="D51" s="27" t="s">
        <v>397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5.15">
      <c r="A52" s="35"/>
      <c r="B52" s="35"/>
      <c r="C52" s="35"/>
      <c r="D52" s="36" t="s">
        <v>398</v>
      </c>
      <c r="E52" s="97">
        <v>73022.600000000006</v>
      </c>
      <c r="F52" s="97">
        <v>73022.600000000006</v>
      </c>
      <c r="G52" s="97"/>
      <c r="H52" s="98">
        <f t="shared" ref="H52" si="13">I52+L52</f>
        <v>0</v>
      </c>
      <c r="I52" s="97"/>
      <c r="J52" s="97"/>
      <c r="K52" s="97"/>
      <c r="L52" s="97"/>
      <c r="M52" s="97"/>
      <c r="N52" s="97"/>
      <c r="O52" s="98">
        <f t="shared" ref="O52" si="14">E52+H52</f>
        <v>73022.600000000006</v>
      </c>
      <c r="R52" s="99"/>
    </row>
    <row r="53" spans="1:18" s="37" customFormat="1" ht="75.25">
      <c r="A53" s="35"/>
      <c r="B53" s="35"/>
      <c r="C53" s="35"/>
      <c r="D53" s="79" t="s">
        <v>399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0.1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2"/>
        <v>0</v>
      </c>
      <c r="I54" s="28"/>
      <c r="J54" s="28"/>
      <c r="K54" s="28"/>
      <c r="L54" s="28"/>
      <c r="M54" s="28"/>
      <c r="N54" s="28"/>
      <c r="O54" s="20">
        <f t="shared" si="4"/>
        <v>761.8</v>
      </c>
      <c r="R54" s="52"/>
    </row>
    <row r="55" spans="1:18" s="37" customFormat="1" ht="60.2">
      <c r="A55" s="35"/>
      <c r="B55" s="35"/>
      <c r="C55" s="35"/>
      <c r="D55" s="36" t="s">
        <v>26</v>
      </c>
      <c r="E55" s="97">
        <v>543.6</v>
      </c>
      <c r="F55" s="97">
        <v>543.6</v>
      </c>
      <c r="G55" s="97"/>
      <c r="H55" s="98">
        <f t="shared" si="12"/>
        <v>0</v>
      </c>
      <c r="I55" s="97"/>
      <c r="J55" s="97"/>
      <c r="K55" s="97"/>
      <c r="L55" s="97"/>
      <c r="M55" s="97"/>
      <c r="N55" s="97"/>
      <c r="O55" s="98">
        <f t="shared" si="4"/>
        <v>543.6</v>
      </c>
      <c r="R55" s="99"/>
    </row>
    <row r="56" spans="1:18" s="29" customFormat="1" ht="75.2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2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4"/>
        <v>8982.4665199999999</v>
      </c>
    </row>
    <row r="57" spans="1:18" s="29" customFormat="1" ht="15.05">
      <c r="A57" s="19"/>
      <c r="B57" s="19"/>
      <c r="C57" s="19"/>
      <c r="D57" s="27" t="s">
        <v>397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5.15">
      <c r="A58" s="35"/>
      <c r="B58" s="35"/>
      <c r="C58" s="35"/>
      <c r="D58" s="36" t="s">
        <v>398</v>
      </c>
      <c r="E58" s="97">
        <v>6002.5</v>
      </c>
      <c r="F58" s="97">
        <v>6002.5</v>
      </c>
      <c r="G58" s="97"/>
      <c r="H58" s="98">
        <f t="shared" si="12"/>
        <v>0</v>
      </c>
      <c r="I58" s="97"/>
      <c r="J58" s="97"/>
      <c r="K58" s="97"/>
      <c r="L58" s="97"/>
      <c r="M58" s="97"/>
      <c r="N58" s="97"/>
      <c r="O58" s="98">
        <f t="shared" si="4"/>
        <v>6002.5</v>
      </c>
    </row>
    <row r="59" spans="1:18" s="37" customFormat="1" ht="75.25">
      <c r="A59" s="35"/>
      <c r="B59" s="35"/>
      <c r="C59" s="35"/>
      <c r="D59" s="79" t="s">
        <v>399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4"/>
        <v>282.06652000000003</v>
      </c>
    </row>
    <row r="60" spans="1:18" s="29" customFormat="1" ht="45.1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2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4"/>
        <v>12523.8</v>
      </c>
    </row>
    <row r="61" spans="1:18" s="29" customFormat="1" ht="30.1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2"/>
        <v>0</v>
      </c>
      <c r="I61" s="28"/>
      <c r="J61" s="28"/>
      <c r="K61" s="28"/>
      <c r="L61" s="28"/>
      <c r="M61" s="28"/>
      <c r="N61" s="28"/>
      <c r="O61" s="20">
        <f t="shared" si="4"/>
        <v>180.5</v>
      </c>
    </row>
    <row r="62" spans="1:18" s="29" customFormat="1" ht="30.1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2"/>
        <v>0</v>
      </c>
      <c r="I62" s="28"/>
      <c r="J62" s="28"/>
      <c r="K62" s="28"/>
      <c r="L62" s="28"/>
      <c r="M62" s="28"/>
      <c r="N62" s="28"/>
      <c r="O62" s="20">
        <f t="shared" si="4"/>
        <v>1512.6999999999998</v>
      </c>
    </row>
    <row r="63" spans="1:18" s="29" customFormat="1" ht="30.1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2"/>
        <v>1E-3</v>
      </c>
      <c r="I63" s="28">
        <v>1E-3</v>
      </c>
      <c r="J63" s="28"/>
      <c r="K63" s="28"/>
      <c r="L63" s="28"/>
      <c r="M63" s="28"/>
      <c r="N63" s="28"/>
      <c r="O63" s="20">
        <f t="shared" si="4"/>
        <v>5111.5010000000011</v>
      </c>
    </row>
    <row r="64" spans="1:18" s="29" customFormat="1" ht="15.0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5.2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2"/>
        <v>0</v>
      </c>
      <c r="I65" s="20"/>
      <c r="J65" s="20"/>
      <c r="K65" s="20"/>
      <c r="L65" s="20"/>
      <c r="M65" s="20"/>
      <c r="N65" s="20"/>
      <c r="O65" s="20">
        <f t="shared" si="4"/>
        <v>1031.7</v>
      </c>
    </row>
    <row r="66" spans="1:15" s="29" customFormat="1" ht="30.1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2"/>
        <v>0</v>
      </c>
      <c r="I66" s="20"/>
      <c r="J66" s="20"/>
      <c r="K66" s="20"/>
      <c r="L66" s="20"/>
      <c r="M66" s="20"/>
      <c r="N66" s="20"/>
      <c r="O66" s="20">
        <f t="shared" si="4"/>
        <v>9000.4</v>
      </c>
    </row>
    <row r="67" spans="1:15" s="29" customFormat="1" ht="45.1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2"/>
        <v>0</v>
      </c>
      <c r="I67" s="28"/>
      <c r="J67" s="28"/>
      <c r="K67" s="28"/>
      <c r="L67" s="28"/>
      <c r="M67" s="28"/>
      <c r="N67" s="28"/>
      <c r="O67" s="20">
        <f t="shared" si="4"/>
        <v>4386.2</v>
      </c>
    </row>
    <row r="68" spans="1:15" s="29" customFormat="1" ht="30.1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2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4"/>
        <v>1500</v>
      </c>
    </row>
    <row r="69" spans="1:15" s="30" customFormat="1" ht="45.1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5">F70</f>
        <v>14729.1</v>
      </c>
      <c r="G69" s="21">
        <f t="shared" si="15"/>
        <v>403.6</v>
      </c>
      <c r="H69" s="21">
        <f t="shared" si="15"/>
        <v>50</v>
      </c>
      <c r="I69" s="21">
        <f t="shared" si="15"/>
        <v>0</v>
      </c>
      <c r="J69" s="21">
        <f t="shared" si="15"/>
        <v>0</v>
      </c>
      <c r="K69" s="21">
        <f t="shared" si="15"/>
        <v>0</v>
      </c>
      <c r="L69" s="21">
        <f t="shared" si="15"/>
        <v>50</v>
      </c>
      <c r="M69" s="21">
        <f t="shared" si="15"/>
        <v>36</v>
      </c>
      <c r="N69" s="21">
        <f t="shared" si="15"/>
        <v>36</v>
      </c>
      <c r="O69" s="21">
        <f t="shared" si="4"/>
        <v>144382.02000000002</v>
      </c>
    </row>
    <row r="70" spans="1:15" s="29" customFormat="1" ht="45.1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6">F71+F72+F91+F92+F93+F89+F94+F73+F74+F75+F76+F77+F78+F79+F80+F81+F82+F83+F84+F85+F86+F88+F90+F87</f>
        <v>14729.1</v>
      </c>
      <c r="G70" s="21">
        <f t="shared" si="16"/>
        <v>403.6</v>
      </c>
      <c r="H70" s="21">
        <f t="shared" si="16"/>
        <v>50</v>
      </c>
      <c r="I70" s="21">
        <f t="shared" si="16"/>
        <v>0</v>
      </c>
      <c r="J70" s="21">
        <f t="shared" si="16"/>
        <v>0</v>
      </c>
      <c r="K70" s="21">
        <f t="shared" si="16"/>
        <v>0</v>
      </c>
      <c r="L70" s="21">
        <f t="shared" si="16"/>
        <v>50</v>
      </c>
      <c r="M70" s="21">
        <f t="shared" si="16"/>
        <v>36</v>
      </c>
      <c r="N70" s="21">
        <f t="shared" si="16"/>
        <v>36</v>
      </c>
      <c r="O70" s="21">
        <f t="shared" si="4"/>
        <v>144382.02000000002</v>
      </c>
    </row>
    <row r="71" spans="1:15" s="29" customFormat="1" ht="45.1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4"/>
        <v>8928.82</v>
      </c>
    </row>
    <row r="72" spans="1:15" s="16" customFormat="1" ht="15.6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4"/>
        <v>23</v>
      </c>
    </row>
    <row r="73" spans="1:15" s="100" customFormat="1" ht="45.7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4"/>
        <v>8610.7000000000007</v>
      </c>
    </row>
    <row r="74" spans="1:15" s="100" customFormat="1" ht="45.7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4"/>
        <v>28827</v>
      </c>
    </row>
    <row r="75" spans="1:15" s="100" customFormat="1" ht="60.75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4"/>
        <v>85</v>
      </c>
    </row>
    <row r="76" spans="1:15" s="100" customFormat="1" ht="60.75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4"/>
        <v>170</v>
      </c>
    </row>
    <row r="77" spans="1:15" s="100" customFormat="1" ht="30.6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4"/>
        <v>309</v>
      </c>
    </row>
    <row r="78" spans="1:15" s="100" customFormat="1" ht="30.6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4"/>
        <v>220</v>
      </c>
    </row>
    <row r="79" spans="1:15" s="16" customFormat="1" ht="30.6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4"/>
        <v>726.6</v>
      </c>
    </row>
    <row r="80" spans="1:15" s="16" customFormat="1" ht="15.6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4"/>
        <v>181.3</v>
      </c>
    </row>
    <row r="81" spans="1:15" s="16" customFormat="1" ht="15.6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4"/>
        <v>39561.5</v>
      </c>
    </row>
    <row r="82" spans="1:15" s="16" customFormat="1" ht="30.6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4"/>
        <v>4537.8</v>
      </c>
    </row>
    <row r="83" spans="1:15" s="16" customFormat="1" ht="15.6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4"/>
        <v>7502.6</v>
      </c>
    </row>
    <row r="84" spans="1:15" s="16" customFormat="1" ht="30.6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4"/>
        <v>383.3</v>
      </c>
    </row>
    <row r="85" spans="1:15" s="16" customFormat="1" ht="30.6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4"/>
        <v>6280.2</v>
      </c>
    </row>
    <row r="86" spans="1:15" s="16" customFormat="1" ht="45.7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4"/>
        <v>9025.4</v>
      </c>
    </row>
    <row r="87" spans="1:15" s="16" customFormat="1" ht="60.75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4"/>
        <v>3600</v>
      </c>
    </row>
    <row r="88" spans="1:15" s="16" customFormat="1" ht="45.7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4"/>
        <v>1001.3</v>
      </c>
    </row>
    <row r="89" spans="1:15" s="16" customFormat="1" ht="60.75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 t="shared" ref="H89" si="17">I89+L89</f>
        <v>14</v>
      </c>
      <c r="I89" s="20"/>
      <c r="J89" s="20"/>
      <c r="K89" s="20"/>
      <c r="L89" s="20">
        <v>14</v>
      </c>
      <c r="M89" s="20"/>
      <c r="N89" s="20"/>
      <c r="O89" s="20">
        <f t="shared" si="4"/>
        <v>5419.4000000000005</v>
      </c>
    </row>
    <row r="90" spans="1:15" s="100" customFormat="1" ht="30.6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4"/>
        <v>3072.7</v>
      </c>
    </row>
    <row r="91" spans="1:15" s="16" customFormat="1" ht="90.8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75.8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4"/>
        <v>850</v>
      </c>
    </row>
    <row r="93" spans="1:15" s="16" customFormat="1" ht="45.7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4"/>
        <v>50</v>
      </c>
    </row>
    <row r="94" spans="1:15" s="16" customFormat="1" ht="30.6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0.6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8">I96</f>
        <v>0</v>
      </c>
      <c r="J95" s="21">
        <f t="shared" si="18"/>
        <v>0</v>
      </c>
      <c r="K95" s="21">
        <f t="shared" si="18"/>
        <v>0</v>
      </c>
      <c r="L95" s="21">
        <f t="shared" si="18"/>
        <v>20</v>
      </c>
      <c r="M95" s="21">
        <f t="shared" si="18"/>
        <v>20</v>
      </c>
      <c r="N95" s="21">
        <f t="shared" si="18"/>
        <v>20</v>
      </c>
      <c r="O95" s="21">
        <f>O96</f>
        <v>1225.5</v>
      </c>
    </row>
    <row r="96" spans="1:15" s="16" customFormat="1" ht="30.6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 t="shared" ref="H96:H97" si="19">I96+L96</f>
        <v>20</v>
      </c>
      <c r="I96" s="21">
        <f>I97+I98+I99</f>
        <v>0</v>
      </c>
      <c r="J96" s="21">
        <f t="shared" ref="J96:N96" si="20">J97+J98+J99</f>
        <v>0</v>
      </c>
      <c r="K96" s="21">
        <f t="shared" si="20"/>
        <v>0</v>
      </c>
      <c r="L96" s="21">
        <f t="shared" si="20"/>
        <v>20</v>
      </c>
      <c r="M96" s="21">
        <f t="shared" si="20"/>
        <v>20</v>
      </c>
      <c r="N96" s="21">
        <f t="shared" si="20"/>
        <v>20</v>
      </c>
      <c r="O96" s="21">
        <f t="shared" ref="O96:O118" si="21">E96+H96</f>
        <v>1225.5</v>
      </c>
    </row>
    <row r="97" spans="1:15" s="16" customFormat="1" ht="45.7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 t="shared" si="19"/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21"/>
        <v>1021.9</v>
      </c>
    </row>
    <row r="98" spans="1:15" s="100" customFormat="1" ht="30.6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21"/>
        <v>33.6</v>
      </c>
    </row>
    <row r="99" spans="1:15" s="16" customFormat="1" ht="75.8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21"/>
        <v>170</v>
      </c>
    </row>
    <row r="100" spans="1:15" s="96" customFormat="1" ht="30.6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22">F101</f>
        <v>21873.899999999998</v>
      </c>
      <c r="G100" s="21">
        <f t="shared" si="22"/>
        <v>1699.2</v>
      </c>
      <c r="H100" s="21">
        <f>H101</f>
        <v>4498</v>
      </c>
      <c r="I100" s="21">
        <f t="shared" si="22"/>
        <v>805</v>
      </c>
      <c r="J100" s="21">
        <f t="shared" si="22"/>
        <v>233.8</v>
      </c>
      <c r="K100" s="21">
        <f t="shared" si="22"/>
        <v>0</v>
      </c>
      <c r="L100" s="21">
        <f t="shared" si="22"/>
        <v>3693</v>
      </c>
      <c r="M100" s="21">
        <f t="shared" si="22"/>
        <v>3643</v>
      </c>
      <c r="N100" s="21">
        <f t="shared" si="22"/>
        <v>3643</v>
      </c>
      <c r="O100" s="21">
        <f t="shared" si="22"/>
        <v>30899.219999999998</v>
      </c>
    </row>
    <row r="101" spans="1:15" s="16" customFormat="1" ht="30.6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23">F102+F104+F105+F106+F103+F107+F108</f>
        <v>21873.899999999998</v>
      </c>
      <c r="G101" s="21">
        <f t="shared" si="23"/>
        <v>1699.2</v>
      </c>
      <c r="H101" s="21">
        <f>I101+L101</f>
        <v>4498</v>
      </c>
      <c r="I101" s="21">
        <f t="shared" si="23"/>
        <v>805</v>
      </c>
      <c r="J101" s="21">
        <f t="shared" si="23"/>
        <v>233.8</v>
      </c>
      <c r="K101" s="21">
        <f t="shared" si="23"/>
        <v>0</v>
      </c>
      <c r="L101" s="21">
        <f t="shared" si="23"/>
        <v>3693</v>
      </c>
      <c r="M101" s="21">
        <f t="shared" si="23"/>
        <v>3643</v>
      </c>
      <c r="N101" s="21">
        <f t="shared" si="23"/>
        <v>3643</v>
      </c>
      <c r="O101" s="21">
        <f t="shared" si="21"/>
        <v>30899.219999999998</v>
      </c>
    </row>
    <row r="102" spans="1:15" s="16" customFormat="1" ht="45.7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21"/>
        <v>468</v>
      </c>
    </row>
    <row r="103" spans="1:15" s="16" customFormat="1" ht="60.75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 t="shared" ref="H103:H107" si="24"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21"/>
        <v>12378</v>
      </c>
    </row>
    <row r="104" spans="1:15" s="16" customFormat="1" ht="15.6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 t="shared" si="24"/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21"/>
        <v>5778.8</v>
      </c>
    </row>
    <row r="105" spans="1:15" s="16" customFormat="1" ht="15.6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 t="shared" si="24"/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21"/>
        <v>1692.6200000000001</v>
      </c>
    </row>
    <row r="106" spans="1:15" s="16" customFormat="1" ht="45.7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 t="shared" si="24"/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21"/>
        <v>8463.7000000000007</v>
      </c>
    </row>
    <row r="107" spans="1:15" s="16" customFormat="1" ht="30.6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 t="shared" si="24"/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21"/>
        <v>912.1</v>
      </c>
    </row>
    <row r="108" spans="1:15" s="16" customFormat="1" ht="15.6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21"/>
        <v>1206</v>
      </c>
    </row>
    <row r="109" spans="1:15" s="16" customFormat="1" ht="45.7">
      <c r="A109" s="25" t="s">
        <v>59</v>
      </c>
      <c r="B109" s="25"/>
      <c r="C109" s="25"/>
      <c r="D109" s="26" t="s">
        <v>18</v>
      </c>
      <c r="E109" s="101">
        <f>E110</f>
        <v>3368.9199999999996</v>
      </c>
      <c r="F109" s="101">
        <f t="shared" ref="F109:G109" si="25">F110</f>
        <v>1026</v>
      </c>
      <c r="G109" s="101">
        <f t="shared" si="25"/>
        <v>0</v>
      </c>
      <c r="H109" s="101">
        <f>H110</f>
        <v>10</v>
      </c>
      <c r="I109" s="101">
        <f t="shared" ref="I109:N109" si="26">I110</f>
        <v>0</v>
      </c>
      <c r="J109" s="101">
        <f t="shared" si="26"/>
        <v>0</v>
      </c>
      <c r="K109" s="101">
        <f t="shared" si="26"/>
        <v>0</v>
      </c>
      <c r="L109" s="101">
        <f t="shared" si="26"/>
        <v>10</v>
      </c>
      <c r="M109" s="101">
        <f t="shared" si="26"/>
        <v>10</v>
      </c>
      <c r="N109" s="101">
        <f t="shared" si="26"/>
        <v>10</v>
      </c>
      <c r="O109" s="21">
        <f t="shared" si="21"/>
        <v>3378.9199999999996</v>
      </c>
    </row>
    <row r="110" spans="1:15" s="16" customFormat="1" ht="45.7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7">F111+F113+F114+F115+F116+F117+F112</f>
        <v>1026</v>
      </c>
      <c r="G110" s="21">
        <f t="shared" si="27"/>
        <v>0</v>
      </c>
      <c r="H110" s="21">
        <f>I110+L110</f>
        <v>10</v>
      </c>
      <c r="I110" s="21">
        <f t="shared" si="27"/>
        <v>0</v>
      </c>
      <c r="J110" s="21">
        <f t="shared" si="27"/>
        <v>0</v>
      </c>
      <c r="K110" s="21">
        <f t="shared" si="27"/>
        <v>0</v>
      </c>
      <c r="L110" s="21">
        <f t="shared" si="27"/>
        <v>10</v>
      </c>
      <c r="M110" s="21">
        <f t="shared" si="27"/>
        <v>10</v>
      </c>
      <c r="N110" s="21">
        <f t="shared" si="27"/>
        <v>10</v>
      </c>
      <c r="O110" s="21">
        <f t="shared" si="21"/>
        <v>3378.9199999999996</v>
      </c>
    </row>
    <row r="111" spans="1:15" s="16" customFormat="1" ht="45.7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21"/>
        <v>1269.02</v>
      </c>
    </row>
    <row r="112" spans="1:15" s="16" customFormat="1" ht="15.6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6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21"/>
        <v>591.5</v>
      </c>
    </row>
    <row r="114" spans="1:15" s="16" customFormat="1" ht="75.8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21"/>
        <v>217.5</v>
      </c>
    </row>
    <row r="115" spans="1:15" s="16" customFormat="1" ht="30.6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21"/>
        <v>300</v>
      </c>
    </row>
    <row r="116" spans="1:15" s="16" customFormat="1" ht="30.6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21"/>
        <v>200</v>
      </c>
    </row>
    <row r="117" spans="1:15" s="16" customFormat="1" ht="60.75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21"/>
        <v>529.79999999999995</v>
      </c>
    </row>
    <row r="118" spans="1:15" s="96" customFormat="1" ht="45.7">
      <c r="A118" s="25" t="s">
        <v>177</v>
      </c>
      <c r="B118" s="25"/>
      <c r="C118" s="25"/>
      <c r="D118" s="26" t="s">
        <v>22</v>
      </c>
      <c r="E118" s="101">
        <f>E119</f>
        <v>58557.400000000009</v>
      </c>
      <c r="F118" s="101">
        <f t="shared" ref="F118:N118" si="28">F119</f>
        <v>1382</v>
      </c>
      <c r="G118" s="101">
        <f t="shared" si="28"/>
        <v>0</v>
      </c>
      <c r="H118" s="101">
        <f t="shared" si="28"/>
        <v>67373.198000000004</v>
      </c>
      <c r="I118" s="101">
        <f t="shared" si="28"/>
        <v>99.3</v>
      </c>
      <c r="J118" s="101">
        <f t="shared" si="28"/>
        <v>0</v>
      </c>
      <c r="K118" s="101">
        <f t="shared" si="28"/>
        <v>0</v>
      </c>
      <c r="L118" s="101">
        <f t="shared" si="28"/>
        <v>67273.898000000001</v>
      </c>
      <c r="M118" s="101">
        <f t="shared" si="28"/>
        <v>67273.898000000001</v>
      </c>
      <c r="N118" s="101">
        <f t="shared" si="28"/>
        <v>61273.898000000001</v>
      </c>
      <c r="O118" s="101">
        <f t="shared" si="21"/>
        <v>125930.59800000001</v>
      </c>
    </row>
    <row r="119" spans="1:15" s="16" customFormat="1" ht="45.7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9">F120+F121+F122+F123+F124+F125+F126+F127+F128+F129+F130+F131+F132+F133+F134</f>
        <v>1382</v>
      </c>
      <c r="G119" s="21">
        <f t="shared" si="29"/>
        <v>0</v>
      </c>
      <c r="H119" s="21">
        <f t="shared" si="29"/>
        <v>67373.198000000004</v>
      </c>
      <c r="I119" s="21">
        <f t="shared" si="29"/>
        <v>99.3</v>
      </c>
      <c r="J119" s="21">
        <f t="shared" si="29"/>
        <v>0</v>
      </c>
      <c r="K119" s="21">
        <f t="shared" si="29"/>
        <v>0</v>
      </c>
      <c r="L119" s="21">
        <f t="shared" si="29"/>
        <v>67273.898000000001</v>
      </c>
      <c r="M119" s="21">
        <f t="shared" si="29"/>
        <v>67273.898000000001</v>
      </c>
      <c r="N119" s="21">
        <f t="shared" si="29"/>
        <v>61273.898000000001</v>
      </c>
      <c r="O119" s="101">
        <f>E119+H119</f>
        <v>125930.59800000001</v>
      </c>
    </row>
    <row r="120" spans="1:15" s="16" customFormat="1" ht="45.7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30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6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0.6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30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0.6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30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31">E123+H123</f>
        <v>4000</v>
      </c>
    </row>
    <row r="124" spans="1:15" s="16" customFormat="1" ht="30.6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30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31"/>
        <v>4894.7</v>
      </c>
    </row>
    <row r="125" spans="1:15" s="16" customFormat="1" ht="30.6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30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31"/>
        <v>9350</v>
      </c>
    </row>
    <row r="126" spans="1:15" s="16" customFormat="1" ht="45.7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30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31"/>
        <v>81.093999999999994</v>
      </c>
    </row>
    <row r="127" spans="1:15" s="16" customFormat="1" ht="30.6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30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31"/>
        <v>2158</v>
      </c>
    </row>
    <row r="128" spans="1:15" s="16" customFormat="1" ht="15.6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30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31"/>
        <v>46765.104000000007</v>
      </c>
    </row>
    <row r="129" spans="1:15" s="16" customFormat="1" ht="15.6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30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31"/>
        <v>200</v>
      </c>
    </row>
    <row r="130" spans="1:15" s="16" customFormat="1" ht="30.6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30"/>
        <v>0</v>
      </c>
      <c r="I130" s="20"/>
      <c r="J130" s="20"/>
      <c r="K130" s="20"/>
      <c r="L130" s="20"/>
      <c r="M130" s="20"/>
      <c r="N130" s="20"/>
      <c r="O130" s="20">
        <f t="shared" si="31"/>
        <v>490</v>
      </c>
    </row>
    <row r="131" spans="1:15" s="16" customFormat="1" ht="30.6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30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31"/>
        <v>2767.5</v>
      </c>
    </row>
    <row r="132" spans="1:15" s="16" customFormat="1" ht="45.7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6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30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31"/>
        <v>1000</v>
      </c>
    </row>
    <row r="134" spans="1:15" s="16" customFormat="1" ht="30.6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30"/>
        <v>99.3</v>
      </c>
      <c r="I134" s="20">
        <v>99.3</v>
      </c>
      <c r="J134" s="20"/>
      <c r="K134" s="20"/>
      <c r="L134" s="20"/>
      <c r="M134" s="20"/>
      <c r="N134" s="20"/>
      <c r="O134" s="20">
        <f t="shared" si="31"/>
        <v>99.3</v>
      </c>
    </row>
    <row r="135" spans="1:15" s="96" customFormat="1" ht="45.7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32">F136</f>
        <v>1547</v>
      </c>
      <c r="G135" s="21">
        <f t="shared" si="32"/>
        <v>0</v>
      </c>
      <c r="H135" s="21">
        <f t="shared" si="32"/>
        <v>61483.483980000005</v>
      </c>
      <c r="I135" s="21">
        <f t="shared" si="32"/>
        <v>0</v>
      </c>
      <c r="J135" s="21">
        <f t="shared" si="32"/>
        <v>0</v>
      </c>
      <c r="K135" s="21">
        <f t="shared" si="32"/>
        <v>0</v>
      </c>
      <c r="L135" s="21">
        <f t="shared" si="32"/>
        <v>61483.483980000005</v>
      </c>
      <c r="M135" s="21">
        <f t="shared" si="32"/>
        <v>50300</v>
      </c>
      <c r="N135" s="21">
        <f t="shared" si="32"/>
        <v>50300</v>
      </c>
      <c r="O135" s="21">
        <f t="shared" si="32"/>
        <v>63076.283980000007</v>
      </c>
    </row>
    <row r="136" spans="1:15" s="16" customFormat="1" ht="45.7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33">F137+F138+F139+F140+F141</f>
        <v>1547</v>
      </c>
      <c r="G136" s="21">
        <f t="shared" si="33"/>
        <v>0</v>
      </c>
      <c r="H136" s="21">
        <f t="shared" si="33"/>
        <v>61483.483980000005</v>
      </c>
      <c r="I136" s="21">
        <f t="shared" si="33"/>
        <v>0</v>
      </c>
      <c r="J136" s="21">
        <f t="shared" si="33"/>
        <v>0</v>
      </c>
      <c r="K136" s="21">
        <f t="shared" si="33"/>
        <v>0</v>
      </c>
      <c r="L136" s="21">
        <f t="shared" si="33"/>
        <v>61483.483980000005</v>
      </c>
      <c r="M136" s="21">
        <f t="shared" si="33"/>
        <v>50300</v>
      </c>
      <c r="N136" s="21">
        <f t="shared" si="33"/>
        <v>50300</v>
      </c>
      <c r="O136" s="21">
        <f t="shared" ref="O136:O161" si="34">E136+H136</f>
        <v>63076.283980000007</v>
      </c>
    </row>
    <row r="137" spans="1:15" s="16" customFormat="1" ht="45.7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 t="shared" ref="H137:H141" si="35">I137+L137</f>
        <v>0</v>
      </c>
      <c r="I137" s="20"/>
      <c r="J137" s="20"/>
      <c r="K137" s="20"/>
      <c r="L137" s="20"/>
      <c r="M137" s="20"/>
      <c r="N137" s="20"/>
      <c r="O137" s="20">
        <f t="shared" si="34"/>
        <v>1592.8</v>
      </c>
    </row>
    <row r="138" spans="1:15" s="16" customFormat="1" ht="30.6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 t="shared" si="35"/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34"/>
        <v>200</v>
      </c>
    </row>
    <row r="139" spans="1:15" s="16" customFormat="1" ht="30.6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 t="shared" si="35"/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34"/>
        <v>35100</v>
      </c>
    </row>
    <row r="140" spans="1:15" s="16" customFormat="1" ht="120.9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3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34"/>
        <v>11183.483980000001</v>
      </c>
    </row>
    <row r="141" spans="1:15" s="16" customFormat="1" ht="30.6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 t="shared" si="35"/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34"/>
        <v>15000</v>
      </c>
    </row>
    <row r="142" spans="1:15" s="96" customFormat="1" ht="45.7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36">F143</f>
        <v>1787</v>
      </c>
      <c r="G142" s="21">
        <f t="shared" si="36"/>
        <v>0</v>
      </c>
      <c r="H142" s="21">
        <f t="shared" si="36"/>
        <v>12</v>
      </c>
      <c r="I142" s="21">
        <f t="shared" si="36"/>
        <v>0</v>
      </c>
      <c r="J142" s="21">
        <f t="shared" si="36"/>
        <v>0</v>
      </c>
      <c r="K142" s="21">
        <f t="shared" si="36"/>
        <v>0</v>
      </c>
      <c r="L142" s="21">
        <f t="shared" si="36"/>
        <v>12</v>
      </c>
      <c r="M142" s="21">
        <f t="shared" si="36"/>
        <v>12</v>
      </c>
      <c r="N142" s="21">
        <f t="shared" si="36"/>
        <v>12</v>
      </c>
      <c r="O142" s="21">
        <f t="shared" si="36"/>
        <v>1836.7</v>
      </c>
    </row>
    <row r="143" spans="1:15" s="16" customFormat="1" ht="45.7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34"/>
        <v>1836.7</v>
      </c>
    </row>
    <row r="144" spans="1:15" s="16" customFormat="1" ht="45.7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34"/>
        <v>1836.7</v>
      </c>
    </row>
    <row r="145" spans="1:15" s="16" customFormat="1" ht="45.7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37">F146</f>
        <v>1863</v>
      </c>
      <c r="G145" s="21">
        <f t="shared" si="37"/>
        <v>0</v>
      </c>
      <c r="H145" s="21">
        <f t="shared" si="37"/>
        <v>1925</v>
      </c>
      <c r="I145" s="21">
        <f t="shared" si="37"/>
        <v>0</v>
      </c>
      <c r="J145" s="21">
        <f t="shared" si="37"/>
        <v>0</v>
      </c>
      <c r="K145" s="21">
        <f t="shared" si="37"/>
        <v>0</v>
      </c>
      <c r="L145" s="21">
        <f t="shared" si="37"/>
        <v>1925</v>
      </c>
      <c r="M145" s="21">
        <f t="shared" si="37"/>
        <v>1925</v>
      </c>
      <c r="N145" s="21">
        <f t="shared" si="37"/>
        <v>1925</v>
      </c>
      <c r="O145" s="21">
        <f t="shared" si="37"/>
        <v>4113.2</v>
      </c>
    </row>
    <row r="146" spans="1:15" s="16" customFormat="1" ht="45.7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8">F147+F148+F149+F150+F151</f>
        <v>1863</v>
      </c>
      <c r="G146" s="21">
        <f t="shared" si="38"/>
        <v>0</v>
      </c>
      <c r="H146" s="21">
        <f>I146+L146</f>
        <v>1925</v>
      </c>
      <c r="I146" s="21">
        <f t="shared" si="38"/>
        <v>0</v>
      </c>
      <c r="J146" s="21">
        <f t="shared" si="38"/>
        <v>0</v>
      </c>
      <c r="K146" s="21">
        <f t="shared" si="38"/>
        <v>0</v>
      </c>
      <c r="L146" s="21">
        <f t="shared" si="38"/>
        <v>1925</v>
      </c>
      <c r="M146" s="21">
        <f t="shared" si="38"/>
        <v>1925</v>
      </c>
      <c r="N146" s="21">
        <f t="shared" si="38"/>
        <v>1925</v>
      </c>
      <c r="O146" s="21">
        <f t="shared" ref="O146:O151" si="39">E146+H146</f>
        <v>4113.2</v>
      </c>
    </row>
    <row r="147" spans="1:15" s="16" customFormat="1" ht="45.7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9"/>
        <v>1898.7</v>
      </c>
    </row>
    <row r="148" spans="1:15" s="16" customFormat="1" ht="15.6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9"/>
        <v>100.5</v>
      </c>
    </row>
    <row r="149" spans="1:15" s="16" customFormat="1" ht="15.6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9"/>
        <v>300</v>
      </c>
    </row>
    <row r="150" spans="1:15" s="16" customFormat="1" ht="30.6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9"/>
        <v>1625</v>
      </c>
    </row>
    <row r="151" spans="1:15" s="16" customFormat="1" ht="30.6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9"/>
        <v>189</v>
      </c>
    </row>
    <row r="152" spans="1:15" s="96" customFormat="1" ht="30.6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40">F153</f>
        <v>2766.1</v>
      </c>
      <c r="G152" s="21">
        <f t="shared" si="40"/>
        <v>0</v>
      </c>
      <c r="H152" s="21">
        <f t="shared" si="40"/>
        <v>4367.2000000000007</v>
      </c>
      <c r="I152" s="21">
        <f t="shared" si="40"/>
        <v>0</v>
      </c>
      <c r="J152" s="21">
        <f t="shared" si="40"/>
        <v>0</v>
      </c>
      <c r="K152" s="21">
        <f t="shared" si="40"/>
        <v>0</v>
      </c>
      <c r="L152" s="21">
        <f t="shared" si="40"/>
        <v>4367.2000000000007</v>
      </c>
      <c r="M152" s="21">
        <f t="shared" si="40"/>
        <v>4367.2000000000007</v>
      </c>
      <c r="N152" s="21">
        <f t="shared" si="40"/>
        <v>4367.2000000000007</v>
      </c>
      <c r="O152" s="21">
        <f t="shared" si="40"/>
        <v>68136.900000000009</v>
      </c>
    </row>
    <row r="153" spans="1:15" s="16" customFormat="1" ht="30.6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41">F154+F155+F156+F157+F158+F161</f>
        <v>2766.1</v>
      </c>
      <c r="G153" s="21">
        <f t="shared" si="41"/>
        <v>0</v>
      </c>
      <c r="H153" s="21">
        <f t="shared" si="41"/>
        <v>4367.2000000000007</v>
      </c>
      <c r="I153" s="21">
        <f t="shared" si="41"/>
        <v>0</v>
      </c>
      <c r="J153" s="21">
        <f t="shared" si="41"/>
        <v>0</v>
      </c>
      <c r="K153" s="21">
        <f t="shared" si="41"/>
        <v>0</v>
      </c>
      <c r="L153" s="21">
        <f t="shared" si="41"/>
        <v>4367.2000000000007</v>
      </c>
      <c r="M153" s="21">
        <f t="shared" si="41"/>
        <v>4367.2000000000007</v>
      </c>
      <c r="N153" s="21">
        <f t="shared" si="41"/>
        <v>4367.2000000000007</v>
      </c>
      <c r="O153" s="21">
        <f t="shared" si="34"/>
        <v>68136.900000000009</v>
      </c>
    </row>
    <row r="154" spans="1:15" s="16" customFormat="1" ht="45.7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34"/>
        <v>2915.9</v>
      </c>
    </row>
    <row r="155" spans="1:15" s="16" customFormat="1" ht="15.6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 t="shared" ref="H155" si="42"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34"/>
        <v>6550.2000000000007</v>
      </c>
    </row>
    <row r="156" spans="1:15" s="16" customFormat="1" ht="15.6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34"/>
        <v>6000</v>
      </c>
    </row>
    <row r="157" spans="1:15" s="16" customFormat="1" ht="15.6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34"/>
        <v>46284</v>
      </c>
    </row>
    <row r="158" spans="1:15" s="16" customFormat="1" ht="15.6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 t="shared" ref="M158:N158" si="43">M160</f>
        <v>313</v>
      </c>
      <c r="N158" s="24">
        <f t="shared" si="43"/>
        <v>313</v>
      </c>
      <c r="O158" s="24">
        <f t="shared" si="34"/>
        <v>328</v>
      </c>
    </row>
    <row r="159" spans="1:15" s="16" customFormat="1" ht="15.6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5.25">
      <c r="A160" s="19"/>
      <c r="B160" s="19"/>
      <c r="C160" s="19"/>
      <c r="D160" s="102" t="s">
        <v>386</v>
      </c>
      <c r="E160" s="76">
        <v>15</v>
      </c>
      <c r="F160" s="76"/>
      <c r="G160" s="76"/>
      <c r="H160" s="76">
        <f t="shared" ref="H160" si="44"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5.7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 t="shared" ref="M161:N161" si="45">M163+M164+M165</f>
        <v>3669</v>
      </c>
      <c r="N161" s="24">
        <f t="shared" si="45"/>
        <v>3669</v>
      </c>
      <c r="O161" s="24">
        <f t="shared" si="34"/>
        <v>6058.8</v>
      </c>
    </row>
    <row r="162" spans="1:15" s="103" customFormat="1" ht="15.6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5.1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0.1">
      <c r="A164" s="19"/>
      <c r="B164" s="19"/>
      <c r="C164" s="19"/>
      <c r="D164" s="102" t="s">
        <v>375</v>
      </c>
      <c r="E164" s="76">
        <v>850</v>
      </c>
      <c r="F164" s="76"/>
      <c r="G164" s="76"/>
      <c r="H164" s="76">
        <f t="shared" ref="H164" si="46"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05.35">
      <c r="A165" s="19"/>
      <c r="B165" s="19"/>
      <c r="C165" s="19"/>
      <c r="D165" s="102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6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47">I11+I34+I38+I42+I46+I69+I95+I100+I109+I118+I135+I142+I145+I152</f>
        <v>19040.200999999997</v>
      </c>
      <c r="J166" s="21">
        <f t="shared" si="47"/>
        <v>233.8</v>
      </c>
      <c r="K166" s="21">
        <f t="shared" si="47"/>
        <v>0</v>
      </c>
      <c r="L166" s="21">
        <f t="shared" si="47"/>
        <v>162255.03636000003</v>
      </c>
      <c r="M166" s="21">
        <f t="shared" si="47"/>
        <v>150967.55238000001</v>
      </c>
      <c r="N166" s="21">
        <f t="shared" si="47"/>
        <v>144967.55238000001</v>
      </c>
      <c r="O166" s="21">
        <f>E166+H166</f>
        <v>854892.31735999999</v>
      </c>
    </row>
    <row r="167" spans="1:15" s="16" customFormat="1" ht="15.6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0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>
      <c r="A169" s="6"/>
      <c r="B169" s="6"/>
      <c r="C169" s="6"/>
      <c r="D169" s="32"/>
      <c r="E169" s="17"/>
      <c r="K169" s="32"/>
    </row>
    <row r="170" spans="1:1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>
      <c r="E171" s="34">
        <f>початковий!E145+'зміни лютий'!E170</f>
        <v>673597.08</v>
      </c>
      <c r="F171" s="34">
        <f>початковий!F145+'зміни лютий'!F170</f>
        <v>246322.50000000003</v>
      </c>
      <c r="G171" s="34">
        <f>початковий!G145+'зміни лютий'!G170</f>
        <v>26806.400000000001</v>
      </c>
      <c r="H171" s="34">
        <f>початковий!H145+'зміни лютий'!H170</f>
        <v>181295.23736</v>
      </c>
      <c r="I171" s="34">
        <f>початковий!I145+'зміни лютий'!I170</f>
        <v>19040.200999999997</v>
      </c>
      <c r="J171" s="34">
        <f>початковий!J145+'зміни лютий'!J170</f>
        <v>233.8</v>
      </c>
      <c r="K171" s="34">
        <f>початковий!K145+'зміни лютий'!K170</f>
        <v>0</v>
      </c>
      <c r="L171" s="34">
        <f>початковий!L145+'зміни лютий'!L170</f>
        <v>162255.03636</v>
      </c>
      <c r="M171" s="34">
        <f>початковий!M145+'зміни лютий'!M170</f>
        <v>150967.55238000001</v>
      </c>
      <c r="N171" s="34">
        <f>початковий!N145+'зміни лютий'!N170</f>
        <v>144967.55238000001</v>
      </c>
      <c r="O171" s="34">
        <f>початковий!O145+'зміни лютий'!O170</f>
        <v>854892.31735999999</v>
      </c>
    </row>
    <row r="172" spans="1:15">
      <c r="E172" s="34">
        <f>E166-E171</f>
        <v>0</v>
      </c>
      <c r="F172" s="34">
        <f t="shared" ref="F172:O172" si="48">F166-F171</f>
        <v>0</v>
      </c>
      <c r="G172" s="34">
        <f t="shared" si="48"/>
        <v>0</v>
      </c>
      <c r="H172" s="34">
        <f t="shared" si="48"/>
        <v>0</v>
      </c>
      <c r="I172" s="34">
        <f t="shared" si="48"/>
        <v>0</v>
      </c>
      <c r="J172" s="34">
        <f t="shared" si="48"/>
        <v>0</v>
      </c>
      <c r="K172" s="34">
        <f t="shared" si="48"/>
        <v>0</v>
      </c>
      <c r="L172" s="34">
        <f t="shared" si="48"/>
        <v>0</v>
      </c>
      <c r="M172" s="34">
        <f t="shared" si="48"/>
        <v>0</v>
      </c>
      <c r="N172" s="34">
        <f t="shared" si="48"/>
        <v>0</v>
      </c>
      <c r="O172" s="34">
        <f t="shared" si="48"/>
        <v>0</v>
      </c>
    </row>
  </sheetData>
  <mergeCells count="20">
    <mergeCell ref="I7:I9"/>
    <mergeCell ref="J7:K7"/>
    <mergeCell ref="L7:L9"/>
    <mergeCell ref="M7:N7"/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88"/>
  <sheetViews>
    <sheetView tabSelected="1" topLeftCell="H1" zoomScale="60" zoomScaleNormal="60" workbookViewId="0">
      <selection activeCell="N3" sqref="N3"/>
    </sheetView>
  </sheetViews>
  <sheetFormatPr defaultColWidth="9.09765625" defaultRowHeight="14"/>
  <cols>
    <col min="1" max="1" width="11" style="6" customWidth="1"/>
    <col min="2" max="2" width="9.09765625" style="6"/>
    <col min="3" max="3" width="8.09765625" style="6" customWidth="1"/>
    <col min="4" max="4" width="50.8984375" style="4" customWidth="1"/>
    <col min="5" max="6" width="18.69921875" style="4" customWidth="1"/>
    <col min="7" max="7" width="16.8984375" style="4" customWidth="1"/>
    <col min="8" max="9" width="14.8984375" style="4" customWidth="1"/>
    <col min="10" max="10" width="15.59765625" style="4" customWidth="1"/>
    <col min="11" max="11" width="15" style="4" customWidth="1"/>
    <col min="12" max="12" width="12.69921875" style="4" customWidth="1"/>
    <col min="13" max="13" width="11" style="4" customWidth="1"/>
    <col min="14" max="14" width="15.296875" style="4" customWidth="1"/>
    <col min="15" max="15" width="16.296875" style="4" customWidth="1"/>
    <col min="16" max="16" width="15.69921875" style="4" customWidth="1"/>
    <col min="17" max="17" width="17" style="4" customWidth="1"/>
    <col min="18" max="18" width="9.8984375" style="4" bestFit="1" customWidth="1"/>
    <col min="19" max="16384" width="9.09765625" style="4"/>
  </cols>
  <sheetData>
    <row r="1" spans="1:17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5" t="s">
        <v>353</v>
      </c>
      <c r="O1" s="3"/>
      <c r="P1" s="3"/>
      <c r="Q1" s="3"/>
    </row>
    <row r="2" spans="1:17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3"/>
      <c r="M2" s="3"/>
      <c r="N2" s="5" t="s">
        <v>354</v>
      </c>
      <c r="O2" s="5"/>
      <c r="P2" s="3"/>
      <c r="Q2" s="3"/>
    </row>
    <row r="3" spans="1:17">
      <c r="D3" s="2"/>
      <c r="E3" s="3"/>
      <c r="F3" s="3"/>
      <c r="G3" s="3"/>
      <c r="H3" s="3"/>
      <c r="I3" s="3"/>
      <c r="J3" s="3"/>
      <c r="K3" s="3"/>
      <c r="L3" s="3"/>
      <c r="M3" s="3"/>
      <c r="N3" s="33" t="s">
        <v>412</v>
      </c>
      <c r="O3" s="5"/>
      <c r="P3" s="3"/>
      <c r="Q3" s="3"/>
    </row>
    <row r="4" spans="1:17" ht="20.3" customHeight="1">
      <c r="A4" s="118" t="s">
        <v>330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7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 t="s">
        <v>0</v>
      </c>
    </row>
    <row r="6" spans="1:17" ht="15.05" customHeight="1">
      <c r="A6" s="113" t="s">
        <v>28</v>
      </c>
      <c r="B6" s="113" t="s">
        <v>29</v>
      </c>
      <c r="C6" s="116" t="s">
        <v>351</v>
      </c>
      <c r="D6" s="117" t="s">
        <v>31</v>
      </c>
      <c r="E6" s="119" t="s">
        <v>1</v>
      </c>
      <c r="F6" s="120"/>
      <c r="G6" s="120"/>
      <c r="H6" s="120"/>
      <c r="I6" s="121"/>
      <c r="J6" s="109" t="s">
        <v>6</v>
      </c>
      <c r="K6" s="109"/>
      <c r="L6" s="109"/>
      <c r="M6" s="109"/>
      <c r="N6" s="109"/>
      <c r="O6" s="109"/>
      <c r="P6" s="109"/>
      <c r="Q6" s="109" t="s">
        <v>11</v>
      </c>
    </row>
    <row r="7" spans="1:17">
      <c r="A7" s="114"/>
      <c r="B7" s="114"/>
      <c r="C7" s="116"/>
      <c r="D7" s="117"/>
      <c r="E7" s="109" t="s">
        <v>2</v>
      </c>
      <c r="F7" s="122" t="s">
        <v>402</v>
      </c>
      <c r="G7" s="109" t="s">
        <v>3</v>
      </c>
      <c r="H7" s="109"/>
      <c r="I7" s="122" t="s">
        <v>403</v>
      </c>
      <c r="J7" s="109" t="s">
        <v>2</v>
      </c>
      <c r="K7" s="109" t="s">
        <v>402</v>
      </c>
      <c r="L7" s="109" t="s">
        <v>3</v>
      </c>
      <c r="M7" s="109"/>
      <c r="N7" s="109" t="s">
        <v>403</v>
      </c>
      <c r="O7" s="109" t="s">
        <v>3</v>
      </c>
      <c r="P7" s="109"/>
      <c r="Q7" s="109"/>
    </row>
    <row r="8" spans="1:17" ht="15.05" customHeight="1">
      <c r="A8" s="114"/>
      <c r="B8" s="114"/>
      <c r="C8" s="116"/>
      <c r="D8" s="117"/>
      <c r="E8" s="109"/>
      <c r="F8" s="123"/>
      <c r="G8" s="109" t="s">
        <v>4</v>
      </c>
      <c r="H8" s="109" t="s">
        <v>5</v>
      </c>
      <c r="I8" s="123"/>
      <c r="J8" s="109"/>
      <c r="K8" s="109"/>
      <c r="L8" s="109" t="s">
        <v>4</v>
      </c>
      <c r="M8" s="109" t="s">
        <v>5</v>
      </c>
      <c r="N8" s="109"/>
      <c r="O8" s="109" t="s">
        <v>9</v>
      </c>
      <c r="P8" s="104" t="s">
        <v>3</v>
      </c>
      <c r="Q8" s="109"/>
    </row>
    <row r="9" spans="1:17" ht="54.8">
      <c r="A9" s="115"/>
      <c r="B9" s="115"/>
      <c r="C9" s="116"/>
      <c r="D9" s="117"/>
      <c r="E9" s="109"/>
      <c r="F9" s="124"/>
      <c r="G9" s="109"/>
      <c r="H9" s="109"/>
      <c r="I9" s="124"/>
      <c r="J9" s="109"/>
      <c r="K9" s="109"/>
      <c r="L9" s="109"/>
      <c r="M9" s="109"/>
      <c r="N9" s="109"/>
      <c r="O9" s="109"/>
      <c r="P9" s="9" t="s">
        <v>10</v>
      </c>
      <c r="Q9" s="109"/>
    </row>
    <row r="10" spans="1:17">
      <c r="A10" s="10">
        <v>1</v>
      </c>
      <c r="B10" s="10">
        <v>2</v>
      </c>
      <c r="C10" s="10">
        <v>3</v>
      </c>
      <c r="D10" s="104">
        <v>4</v>
      </c>
      <c r="E10" s="104">
        <v>5</v>
      </c>
      <c r="F10" s="105">
        <v>6</v>
      </c>
      <c r="G10" s="104">
        <v>7</v>
      </c>
      <c r="H10" s="104">
        <v>8</v>
      </c>
      <c r="I10" s="105">
        <v>9</v>
      </c>
      <c r="J10" s="104">
        <v>10</v>
      </c>
      <c r="K10" s="104">
        <v>11</v>
      </c>
      <c r="L10" s="104">
        <v>12</v>
      </c>
      <c r="M10" s="104">
        <v>13</v>
      </c>
      <c r="N10" s="104">
        <v>14</v>
      </c>
      <c r="O10" s="104">
        <v>15</v>
      </c>
      <c r="P10" s="104">
        <v>16</v>
      </c>
      <c r="Q10" s="107" t="s">
        <v>408</v>
      </c>
    </row>
    <row r="11" spans="1:17" s="13" customFormat="1" ht="30.1">
      <c r="A11" s="25" t="s">
        <v>137</v>
      </c>
      <c r="B11" s="25"/>
      <c r="C11" s="25"/>
      <c r="D11" s="26" t="s">
        <v>25</v>
      </c>
      <c r="E11" s="75">
        <f>E12</f>
        <v>7743.3506499999985</v>
      </c>
      <c r="F11" s="75">
        <f>F12</f>
        <v>6993.3506499999985</v>
      </c>
      <c r="G11" s="75">
        <f t="shared" ref="G11:P11" si="0">G12</f>
        <v>0</v>
      </c>
      <c r="H11" s="75">
        <f t="shared" si="0"/>
        <v>0</v>
      </c>
      <c r="I11" s="75">
        <f>I12</f>
        <v>750</v>
      </c>
      <c r="J11" s="75">
        <f t="shared" si="0"/>
        <v>12</v>
      </c>
      <c r="K11" s="75">
        <f t="shared" si="0"/>
        <v>-320.89999999999998</v>
      </c>
      <c r="L11" s="75">
        <f t="shared" si="0"/>
        <v>0</v>
      </c>
      <c r="M11" s="75">
        <f t="shared" si="0"/>
        <v>0</v>
      </c>
      <c r="N11" s="75">
        <f t="shared" si="0"/>
        <v>332.9</v>
      </c>
      <c r="O11" s="75">
        <f t="shared" si="0"/>
        <v>12</v>
      </c>
      <c r="P11" s="75">
        <f t="shared" si="0"/>
        <v>12</v>
      </c>
      <c r="Q11" s="41">
        <f t="shared" ref="Q11:Q21" si="1">E11+J11</f>
        <v>7755.3506499999985</v>
      </c>
    </row>
    <row r="12" spans="1:17" ht="30.1">
      <c r="A12" s="25" t="s">
        <v>138</v>
      </c>
      <c r="B12" s="19"/>
      <c r="C12" s="19"/>
      <c r="D12" s="26" t="s">
        <v>25</v>
      </c>
      <c r="E12" s="41">
        <f>F12+I12</f>
        <v>7743.3506499999985</v>
      </c>
      <c r="F12" s="41">
        <f>F13+F15+F16+F27+F28+F30+F36</f>
        <v>6993.3506499999985</v>
      </c>
      <c r="G12" s="41">
        <f t="shared" ref="G12:H12" si="2">G13+G14+G15+G16+G21+G29+G31+G32+G33+G34+G37+G38+G35</f>
        <v>0</v>
      </c>
      <c r="H12" s="41">
        <f t="shared" si="2"/>
        <v>0</v>
      </c>
      <c r="I12" s="41">
        <f>I30</f>
        <v>750</v>
      </c>
      <c r="J12" s="41">
        <f>K12+N12</f>
        <v>12</v>
      </c>
      <c r="K12" s="41">
        <f>K13+K14+K15+K16+K21+K29+K31+K32+K33+K34+K37+K38+K35+K30</f>
        <v>-320.89999999999998</v>
      </c>
      <c r="L12" s="41">
        <f t="shared" ref="L12:P12" si="3">L13+L14+L15+L16+L21+L29+L31+L32+L33+L34+L37+L38+L35+L30</f>
        <v>0</v>
      </c>
      <c r="M12" s="41">
        <f t="shared" si="3"/>
        <v>0</v>
      </c>
      <c r="N12" s="41">
        <f t="shared" si="3"/>
        <v>332.9</v>
      </c>
      <c r="O12" s="41">
        <f t="shared" si="3"/>
        <v>12</v>
      </c>
      <c r="P12" s="41">
        <f t="shared" si="3"/>
        <v>12</v>
      </c>
      <c r="Q12" s="41">
        <f t="shared" si="1"/>
        <v>7755.3506499999985</v>
      </c>
    </row>
    <row r="13" spans="1:17" s="29" customFormat="1" ht="75.25">
      <c r="A13" s="19" t="s">
        <v>139</v>
      </c>
      <c r="B13" s="19" t="s">
        <v>117</v>
      </c>
      <c r="C13" s="19" t="s">
        <v>32</v>
      </c>
      <c r="D13" s="18" t="s">
        <v>118</v>
      </c>
      <c r="E13" s="24">
        <f>F13</f>
        <v>1617.5526499999999</v>
      </c>
      <c r="F13" s="24">
        <f>19.81018+1597.74247</f>
        <v>1617.5526499999999</v>
      </c>
      <c r="G13" s="24"/>
      <c r="H13" s="24"/>
      <c r="I13" s="24"/>
      <c r="J13" s="24">
        <f>K13+N13</f>
        <v>12</v>
      </c>
      <c r="K13" s="24"/>
      <c r="L13" s="24"/>
      <c r="M13" s="24"/>
      <c r="N13" s="24">
        <v>12</v>
      </c>
      <c r="O13" s="24">
        <v>12</v>
      </c>
      <c r="P13" s="24">
        <v>12</v>
      </c>
      <c r="Q13" s="24">
        <f t="shared" si="1"/>
        <v>1629.5526499999999</v>
      </c>
    </row>
    <row r="14" spans="1:17" s="29" customFormat="1" ht="30.1" hidden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>
        <f t="shared" si="1"/>
        <v>0</v>
      </c>
    </row>
    <row r="15" spans="1:17" s="29" customFormat="1" ht="15.05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400</v>
      </c>
      <c r="F15" s="24">
        <f>E15</f>
        <v>400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>
        <f t="shared" si="1"/>
        <v>400</v>
      </c>
    </row>
    <row r="16" spans="1:17" s="29" customFormat="1" ht="30.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2000+2961.4+424.94</f>
        <v>5386.3399999999992</v>
      </c>
      <c r="F16" s="24">
        <f>2000+2961.4+424.94</f>
        <v>5386.3399999999992</v>
      </c>
      <c r="G16" s="24"/>
      <c r="H16" s="24"/>
      <c r="I16" s="24"/>
      <c r="J16" s="24">
        <f>K16+N16</f>
        <v>0</v>
      </c>
      <c r="K16" s="24"/>
      <c r="L16" s="24"/>
      <c r="M16" s="24"/>
      <c r="N16" s="24"/>
      <c r="O16" s="24"/>
      <c r="P16" s="24"/>
      <c r="Q16" s="24">
        <f t="shared" si="1"/>
        <v>5386.3399999999992</v>
      </c>
    </row>
    <row r="17" spans="1:17" s="37" customFormat="1" ht="30.1" hidden="1">
      <c r="A17" s="35"/>
      <c r="B17" s="35"/>
      <c r="C17" s="35"/>
      <c r="D17" s="36" t="s">
        <v>377</v>
      </c>
      <c r="E17" s="76">
        <f>E19+E20</f>
        <v>0</v>
      </c>
      <c r="F17" s="76"/>
      <c r="G17" s="76"/>
      <c r="H17" s="76"/>
      <c r="I17" s="76"/>
      <c r="J17" s="76">
        <f t="shared" ref="J17:J20" si="4">K17+N17</f>
        <v>0</v>
      </c>
      <c r="K17" s="76"/>
      <c r="L17" s="76"/>
      <c r="M17" s="76"/>
      <c r="N17" s="76"/>
      <c r="O17" s="76"/>
      <c r="P17" s="76"/>
      <c r="Q17" s="24">
        <f t="shared" si="1"/>
        <v>0</v>
      </c>
    </row>
    <row r="18" spans="1:17" s="37" customFormat="1" ht="15.05" hidden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24"/>
    </row>
    <row r="19" spans="1:17" s="37" customFormat="1" ht="15.05" hidden="1">
      <c r="A19" s="35"/>
      <c r="B19" s="35"/>
      <c r="C19" s="35"/>
      <c r="D19" s="36" t="s">
        <v>345</v>
      </c>
      <c r="E19" s="76"/>
      <c r="F19" s="76"/>
      <c r="G19" s="76"/>
      <c r="H19" s="76"/>
      <c r="I19" s="76"/>
      <c r="J19" s="76">
        <f t="shared" si="4"/>
        <v>0</v>
      </c>
      <c r="K19" s="76"/>
      <c r="L19" s="76"/>
      <c r="M19" s="76"/>
      <c r="N19" s="76"/>
      <c r="O19" s="76"/>
      <c r="P19" s="76"/>
      <c r="Q19" s="24">
        <f t="shared" si="1"/>
        <v>0</v>
      </c>
    </row>
    <row r="20" spans="1:17" s="37" customFormat="1" ht="15.05" hidden="1">
      <c r="A20" s="35"/>
      <c r="B20" s="35"/>
      <c r="C20" s="35"/>
      <c r="D20" s="36" t="s">
        <v>346</v>
      </c>
      <c r="E20" s="76"/>
      <c r="F20" s="76"/>
      <c r="G20" s="76"/>
      <c r="H20" s="76"/>
      <c r="I20" s="76"/>
      <c r="J20" s="76">
        <f t="shared" si="4"/>
        <v>0</v>
      </c>
      <c r="K20" s="76"/>
      <c r="L20" s="76"/>
      <c r="M20" s="76"/>
      <c r="N20" s="76"/>
      <c r="O20" s="76"/>
      <c r="P20" s="76"/>
      <c r="Q20" s="24">
        <f t="shared" si="1"/>
        <v>0</v>
      </c>
    </row>
    <row r="21" spans="1:17" s="29" customFormat="1" ht="15.05" hidden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/>
      <c r="I21" s="24"/>
      <c r="J21" s="24">
        <f>K21+N21</f>
        <v>0</v>
      </c>
      <c r="K21" s="24"/>
      <c r="L21" s="24"/>
      <c r="M21" s="24"/>
      <c r="N21" s="24"/>
      <c r="O21" s="24"/>
      <c r="P21" s="24"/>
      <c r="Q21" s="24">
        <f t="shared" si="1"/>
        <v>0</v>
      </c>
    </row>
    <row r="22" spans="1:17" s="29" customFormat="1" ht="30.1" hidden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>
        <f>E22+J22</f>
        <v>0</v>
      </c>
    </row>
    <row r="23" spans="1:17" s="29" customFormat="1" ht="30.1" hidden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>
        <f>E23+J23</f>
        <v>0</v>
      </c>
    </row>
    <row r="24" spans="1:17" s="29" customFormat="1" ht="15.05">
      <c r="A24" s="19"/>
      <c r="B24" s="19"/>
      <c r="C24" s="19"/>
      <c r="D24" s="36" t="s">
        <v>409</v>
      </c>
      <c r="E24" s="76"/>
      <c r="F24" s="76"/>
      <c r="G24" s="76"/>
      <c r="H24" s="76"/>
      <c r="I24" s="76"/>
      <c r="J24" s="24"/>
      <c r="K24" s="76"/>
      <c r="L24" s="76"/>
      <c r="M24" s="76"/>
      <c r="N24" s="76"/>
      <c r="O24" s="76"/>
      <c r="P24" s="76"/>
      <c r="Q24" s="76"/>
    </row>
    <row r="25" spans="1:17" s="29" customFormat="1" ht="124.15">
      <c r="A25" s="19"/>
      <c r="B25" s="19"/>
      <c r="C25" s="19"/>
      <c r="D25" s="108" t="s">
        <v>410</v>
      </c>
      <c r="E25" s="76">
        <f>F25+I25</f>
        <v>424.94</v>
      </c>
      <c r="F25" s="76">
        <v>424.94</v>
      </c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>
        <f>E25+J25</f>
        <v>424.94</v>
      </c>
    </row>
    <row r="26" spans="1:17" s="29" customFormat="1" ht="88.7">
      <c r="A26" s="19"/>
      <c r="B26" s="19"/>
      <c r="C26" s="19"/>
      <c r="D26" s="108" t="s">
        <v>411</v>
      </c>
      <c r="E26" s="76">
        <f>F26+I26</f>
        <v>2961.4</v>
      </c>
      <c r="F26" s="76">
        <v>2961.4</v>
      </c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>
        <f>E26+J26</f>
        <v>2961.4</v>
      </c>
    </row>
    <row r="27" spans="1:17" s="15" customFormat="1" ht="30.1">
      <c r="A27" s="19" t="s">
        <v>156</v>
      </c>
      <c r="B27" s="19" t="s">
        <v>93</v>
      </c>
      <c r="C27" s="19" t="s">
        <v>54</v>
      </c>
      <c r="D27" s="12" t="s">
        <v>103</v>
      </c>
      <c r="E27" s="24">
        <v>32.558</v>
      </c>
      <c r="F27" s="24">
        <v>32.558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>
        <f t="shared" ref="Q27:Q28" si="5">E27+J27</f>
        <v>32.558</v>
      </c>
    </row>
    <row r="28" spans="1:17" ht="60.2">
      <c r="A28" s="19" t="s">
        <v>157</v>
      </c>
      <c r="B28" s="19" t="s">
        <v>61</v>
      </c>
      <c r="C28" s="19" t="s">
        <v>54</v>
      </c>
      <c r="D28" s="11" t="s">
        <v>55</v>
      </c>
      <c r="E28" s="24">
        <v>170</v>
      </c>
      <c r="F28" s="24">
        <v>170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>
        <f t="shared" si="5"/>
        <v>170</v>
      </c>
    </row>
    <row r="29" spans="1:17" s="29" customFormat="1" ht="30.1" hidden="1">
      <c r="A29" s="19" t="s">
        <v>320</v>
      </c>
      <c r="B29" s="19" t="s">
        <v>318</v>
      </c>
      <c r="C29" s="19" t="s">
        <v>33</v>
      </c>
      <c r="D29" s="18" t="s">
        <v>319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>
        <f t="shared" ref="Q29:Q95" si="6">E29+J29</f>
        <v>0</v>
      </c>
    </row>
    <row r="30" spans="1:17" s="29" customFormat="1" ht="30.1">
      <c r="A30" s="19" t="s">
        <v>343</v>
      </c>
      <c r="B30" s="19" t="s">
        <v>263</v>
      </c>
      <c r="C30" s="19" t="s">
        <v>265</v>
      </c>
      <c r="D30" s="18" t="s">
        <v>266</v>
      </c>
      <c r="E30" s="24">
        <f>F30+I30</f>
        <v>0</v>
      </c>
      <c r="F30" s="24">
        <v>-750</v>
      </c>
      <c r="G30" s="24"/>
      <c r="H30" s="24"/>
      <c r="I30" s="24">
        <v>750</v>
      </c>
      <c r="J30" s="24">
        <f>K30+N30</f>
        <v>0</v>
      </c>
      <c r="K30" s="24"/>
      <c r="L30" s="24"/>
      <c r="M30" s="24"/>
      <c r="N30" s="24"/>
      <c r="O30" s="24"/>
      <c r="P30" s="24"/>
      <c r="Q30" s="24">
        <f t="shared" si="6"/>
        <v>0</v>
      </c>
    </row>
    <row r="31" spans="1:17" s="29" customFormat="1" ht="30.1" hidden="1">
      <c r="A31" s="19" t="s">
        <v>245</v>
      </c>
      <c r="B31" s="19" t="s">
        <v>244</v>
      </c>
      <c r="C31" s="19" t="s">
        <v>35</v>
      </c>
      <c r="D31" s="18" t="s">
        <v>246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>
        <f t="shared" si="6"/>
        <v>0</v>
      </c>
    </row>
    <row r="32" spans="1:17" s="29" customFormat="1" ht="15.05" hidden="1">
      <c r="A32" s="19" t="s">
        <v>197</v>
      </c>
      <c r="B32" s="19" t="s">
        <v>196</v>
      </c>
      <c r="C32" s="19" t="s">
        <v>38</v>
      </c>
      <c r="D32" s="12" t="s">
        <v>39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>
        <f t="shared" si="6"/>
        <v>0</v>
      </c>
    </row>
    <row r="33" spans="1:17" s="29" customFormat="1" ht="30.1" hidden="1">
      <c r="A33" s="19" t="s">
        <v>242</v>
      </c>
      <c r="B33" s="19" t="s">
        <v>241</v>
      </c>
      <c r="C33" s="19" t="s">
        <v>58</v>
      </c>
      <c r="D33" s="12" t="s">
        <v>243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>
        <f t="shared" si="6"/>
        <v>0</v>
      </c>
    </row>
    <row r="34" spans="1:17" s="29" customFormat="1" ht="15.05" hidden="1">
      <c r="A34" s="19" t="s">
        <v>297</v>
      </c>
      <c r="B34" s="19" t="s">
        <v>296</v>
      </c>
      <c r="C34" s="19" t="s">
        <v>58</v>
      </c>
      <c r="D34" s="18" t="s">
        <v>298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>
        <f t="shared" si="6"/>
        <v>0</v>
      </c>
    </row>
    <row r="35" spans="1:17" s="29" customFormat="1" ht="30.1" hidden="1">
      <c r="A35" s="19" t="s">
        <v>195</v>
      </c>
      <c r="B35" s="19" t="s">
        <v>194</v>
      </c>
      <c r="C35" s="19" t="s">
        <v>36</v>
      </c>
      <c r="D35" s="12" t="s">
        <v>299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>
        <f t="shared" si="6"/>
        <v>0</v>
      </c>
    </row>
    <row r="36" spans="1:17" s="29" customFormat="1" ht="30.1">
      <c r="A36" s="19" t="s">
        <v>404</v>
      </c>
      <c r="B36" s="19" t="s">
        <v>405</v>
      </c>
      <c r="C36" s="19" t="s">
        <v>406</v>
      </c>
      <c r="D36" s="12" t="s">
        <v>407</v>
      </c>
      <c r="E36" s="24">
        <v>136.9</v>
      </c>
      <c r="F36" s="24">
        <v>136.9</v>
      </c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f t="shared" si="6"/>
        <v>136.9</v>
      </c>
    </row>
    <row r="37" spans="1:17" s="29" customFormat="1" ht="30.1">
      <c r="A37" s="19" t="s">
        <v>275</v>
      </c>
      <c r="B37" s="19" t="s">
        <v>274</v>
      </c>
      <c r="C37" s="19" t="s">
        <v>101</v>
      </c>
      <c r="D37" s="18" t="s">
        <v>295</v>
      </c>
      <c r="E37" s="24"/>
      <c r="F37" s="24"/>
      <c r="G37" s="24"/>
      <c r="H37" s="24"/>
      <c r="I37" s="24"/>
      <c r="J37" s="24">
        <f>K37+N37</f>
        <v>0</v>
      </c>
      <c r="K37" s="24">
        <v>-320.89999999999998</v>
      </c>
      <c r="L37" s="24"/>
      <c r="M37" s="24"/>
      <c r="N37" s="24">
        <v>320.89999999999998</v>
      </c>
      <c r="O37" s="24"/>
      <c r="P37" s="24"/>
      <c r="Q37" s="24">
        <f t="shared" si="6"/>
        <v>0</v>
      </c>
    </row>
    <row r="38" spans="1:17" s="29" customFormat="1" ht="15.05" hidden="1">
      <c r="A38" s="19" t="s">
        <v>192</v>
      </c>
      <c r="B38" s="19" t="s">
        <v>191</v>
      </c>
      <c r="C38" s="19" t="s">
        <v>34</v>
      </c>
      <c r="D38" s="18" t="s">
        <v>193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>
        <f t="shared" si="6"/>
        <v>0</v>
      </c>
    </row>
    <row r="39" spans="1:17" s="30" customFormat="1" ht="30.1" hidden="1">
      <c r="A39" s="25" t="s">
        <v>137</v>
      </c>
      <c r="B39" s="25"/>
      <c r="C39" s="25"/>
      <c r="D39" s="26" t="s">
        <v>251</v>
      </c>
      <c r="E39" s="41">
        <f>E40</f>
        <v>0</v>
      </c>
      <c r="F39" s="41"/>
      <c r="G39" s="41">
        <f t="shared" ref="G39:P39" si="7">G40</f>
        <v>0</v>
      </c>
      <c r="H39" s="41">
        <f t="shared" si="7"/>
        <v>0</v>
      </c>
      <c r="I39" s="41"/>
      <c r="J39" s="41">
        <f t="shared" si="7"/>
        <v>0</v>
      </c>
      <c r="K39" s="41">
        <f t="shared" si="7"/>
        <v>0</v>
      </c>
      <c r="L39" s="41"/>
      <c r="M39" s="41"/>
      <c r="N39" s="41">
        <f t="shared" si="7"/>
        <v>0</v>
      </c>
      <c r="O39" s="41">
        <f t="shared" si="7"/>
        <v>0</v>
      </c>
      <c r="P39" s="41">
        <f t="shared" si="7"/>
        <v>0</v>
      </c>
      <c r="Q39" s="41">
        <f t="shared" si="6"/>
        <v>0</v>
      </c>
    </row>
    <row r="40" spans="1:17" s="29" customFormat="1" ht="30.1" hidden="1">
      <c r="A40" s="25" t="s">
        <v>138</v>
      </c>
      <c r="B40" s="19"/>
      <c r="C40" s="19"/>
      <c r="D40" s="26" t="s">
        <v>251</v>
      </c>
      <c r="E40" s="41">
        <f>E41+E42</f>
        <v>0</v>
      </c>
      <c r="F40" s="41"/>
      <c r="G40" s="41">
        <f>G41+G42</f>
        <v>0</v>
      </c>
      <c r="H40" s="41">
        <f>H41+H42</f>
        <v>0</v>
      </c>
      <c r="I40" s="41"/>
      <c r="J40" s="41">
        <f>K40+N40</f>
        <v>0</v>
      </c>
      <c r="K40" s="41">
        <f>K41+K42</f>
        <v>0</v>
      </c>
      <c r="L40" s="41"/>
      <c r="M40" s="41"/>
      <c r="N40" s="41">
        <f>N41+N42</f>
        <v>0</v>
      </c>
      <c r="O40" s="41">
        <f>O41+O42</f>
        <v>0</v>
      </c>
      <c r="P40" s="41">
        <f>P41+P42</f>
        <v>0</v>
      </c>
      <c r="Q40" s="41">
        <f t="shared" si="6"/>
        <v>0</v>
      </c>
    </row>
    <row r="41" spans="1:17" s="29" customFormat="1" ht="75.25" hidden="1">
      <c r="A41" s="19" t="s">
        <v>139</v>
      </c>
      <c r="B41" s="19" t="s">
        <v>117</v>
      </c>
      <c r="C41" s="19" t="s">
        <v>32</v>
      </c>
      <c r="D41" s="18" t="s">
        <v>118</v>
      </c>
      <c r="E41" s="24"/>
      <c r="F41" s="24"/>
      <c r="G41" s="24"/>
      <c r="H41" s="24"/>
      <c r="I41" s="24"/>
      <c r="J41" s="24">
        <f>K41+N41</f>
        <v>0</v>
      </c>
      <c r="K41" s="24"/>
      <c r="L41" s="24"/>
      <c r="M41" s="24"/>
      <c r="N41" s="24"/>
      <c r="O41" s="24"/>
      <c r="P41" s="24"/>
      <c r="Q41" s="24">
        <f t="shared" si="6"/>
        <v>0</v>
      </c>
    </row>
    <row r="42" spans="1:17" s="29" customFormat="1" ht="15.05" hidden="1">
      <c r="A42" s="19" t="s">
        <v>142</v>
      </c>
      <c r="B42" s="19" t="s">
        <v>99</v>
      </c>
      <c r="C42" s="19" t="s">
        <v>40</v>
      </c>
      <c r="D42" s="18" t="s">
        <v>121</v>
      </c>
      <c r="E42" s="24"/>
      <c r="F42" s="24"/>
      <c r="G42" s="24"/>
      <c r="H42" s="24"/>
      <c r="I42" s="24"/>
      <c r="J42" s="24">
        <f>K42+N42</f>
        <v>0</v>
      </c>
      <c r="K42" s="24"/>
      <c r="L42" s="24"/>
      <c r="M42" s="24"/>
      <c r="N42" s="24"/>
      <c r="O42" s="24"/>
      <c r="P42" s="24"/>
      <c r="Q42" s="24">
        <f t="shared" si="6"/>
        <v>0</v>
      </c>
    </row>
    <row r="43" spans="1:17" s="30" customFormat="1" ht="30.1" hidden="1">
      <c r="A43" s="25" t="s">
        <v>137</v>
      </c>
      <c r="B43" s="25"/>
      <c r="C43" s="25"/>
      <c r="D43" s="26" t="s">
        <v>17</v>
      </c>
      <c r="E43" s="41">
        <f>E44</f>
        <v>0</v>
      </c>
      <c r="F43" s="41"/>
      <c r="G43" s="41">
        <f>G44</f>
        <v>0</v>
      </c>
      <c r="H43" s="41">
        <f>H44</f>
        <v>0</v>
      </c>
      <c r="I43" s="41"/>
      <c r="J43" s="41">
        <f t="shared" ref="J43:P43" si="8">J44</f>
        <v>0</v>
      </c>
      <c r="K43" s="41">
        <f t="shared" si="8"/>
        <v>0</v>
      </c>
      <c r="L43" s="41">
        <f t="shared" si="8"/>
        <v>0</v>
      </c>
      <c r="M43" s="41">
        <f t="shared" si="8"/>
        <v>0</v>
      </c>
      <c r="N43" s="41">
        <f t="shared" si="8"/>
        <v>0</v>
      </c>
      <c r="O43" s="41">
        <f t="shared" si="8"/>
        <v>0</v>
      </c>
      <c r="P43" s="41">
        <f t="shared" si="8"/>
        <v>0</v>
      </c>
      <c r="Q43" s="41">
        <f t="shared" si="6"/>
        <v>0</v>
      </c>
    </row>
    <row r="44" spans="1:17" s="30" customFormat="1" ht="30.1" hidden="1">
      <c r="A44" s="25" t="s">
        <v>138</v>
      </c>
      <c r="B44" s="25"/>
      <c r="C44" s="25"/>
      <c r="D44" s="26" t="s">
        <v>17</v>
      </c>
      <c r="E44" s="41">
        <f>E45+E46</f>
        <v>0</v>
      </c>
      <c r="F44" s="41"/>
      <c r="G44" s="41">
        <f>G45+G46</f>
        <v>0</v>
      </c>
      <c r="H44" s="41">
        <f>H45+H46</f>
        <v>0</v>
      </c>
      <c r="I44" s="41"/>
      <c r="J44" s="41">
        <f t="shared" ref="J44:P44" si="9">J45+J46</f>
        <v>0</v>
      </c>
      <c r="K44" s="41">
        <f t="shared" si="9"/>
        <v>0</v>
      </c>
      <c r="L44" s="41">
        <f t="shared" si="9"/>
        <v>0</v>
      </c>
      <c r="M44" s="41">
        <f t="shared" si="9"/>
        <v>0</v>
      </c>
      <c r="N44" s="41">
        <f t="shared" si="9"/>
        <v>0</v>
      </c>
      <c r="O44" s="41">
        <f t="shared" si="9"/>
        <v>0</v>
      </c>
      <c r="P44" s="41">
        <f t="shared" si="9"/>
        <v>0</v>
      </c>
      <c r="Q44" s="41">
        <f t="shared" si="6"/>
        <v>0</v>
      </c>
    </row>
    <row r="45" spans="1:17" s="29" customFormat="1" ht="75.25" hidden="1">
      <c r="A45" s="19" t="s">
        <v>139</v>
      </c>
      <c r="B45" s="19" t="s">
        <v>117</v>
      </c>
      <c r="C45" s="19" t="s">
        <v>32</v>
      </c>
      <c r="D45" s="18" t="s">
        <v>118</v>
      </c>
      <c r="E45" s="24"/>
      <c r="F45" s="24"/>
      <c r="G45" s="24"/>
      <c r="H45" s="24"/>
      <c r="I45" s="24"/>
      <c r="J45" s="24">
        <f>K45+N45</f>
        <v>0</v>
      </c>
      <c r="K45" s="24"/>
      <c r="L45" s="24"/>
      <c r="M45" s="24"/>
      <c r="N45" s="24"/>
      <c r="O45" s="24"/>
      <c r="P45" s="24"/>
      <c r="Q45" s="24">
        <f t="shared" si="6"/>
        <v>0</v>
      </c>
    </row>
    <row r="46" spans="1:17" s="29" customFormat="1" ht="15.05" hidden="1">
      <c r="A46" s="19" t="s">
        <v>142</v>
      </c>
      <c r="B46" s="19" t="s">
        <v>99</v>
      </c>
      <c r="C46" s="19" t="s">
        <v>40</v>
      </c>
      <c r="D46" s="18" t="s">
        <v>121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>
        <f t="shared" si="6"/>
        <v>0</v>
      </c>
    </row>
    <row r="47" spans="1:17" s="30" customFormat="1" ht="30.1" hidden="1">
      <c r="A47" s="25" t="s">
        <v>137</v>
      </c>
      <c r="B47" s="25"/>
      <c r="C47" s="25"/>
      <c r="D47" s="26" t="s">
        <v>19</v>
      </c>
      <c r="E47" s="41">
        <f>E48</f>
        <v>0</v>
      </c>
      <c r="F47" s="41"/>
      <c r="G47" s="41">
        <f>G48</f>
        <v>0</v>
      </c>
      <c r="H47" s="41">
        <f>H48</f>
        <v>0</v>
      </c>
      <c r="I47" s="41"/>
      <c r="J47" s="41">
        <f>J48</f>
        <v>0</v>
      </c>
      <c r="K47" s="41">
        <f>K48</f>
        <v>0</v>
      </c>
      <c r="L47" s="41">
        <f t="shared" ref="L47:P47" si="10">L48</f>
        <v>0</v>
      </c>
      <c r="M47" s="41">
        <f t="shared" si="10"/>
        <v>0</v>
      </c>
      <c r="N47" s="41">
        <f t="shared" si="10"/>
        <v>0</v>
      </c>
      <c r="O47" s="41">
        <f t="shared" si="10"/>
        <v>0</v>
      </c>
      <c r="P47" s="41">
        <f t="shared" si="10"/>
        <v>0</v>
      </c>
      <c r="Q47" s="41">
        <f t="shared" si="6"/>
        <v>0</v>
      </c>
    </row>
    <row r="48" spans="1:17" s="30" customFormat="1" ht="30.1" hidden="1">
      <c r="A48" s="25" t="s">
        <v>138</v>
      </c>
      <c r="B48" s="25"/>
      <c r="C48" s="25"/>
      <c r="D48" s="26" t="s">
        <v>19</v>
      </c>
      <c r="E48" s="41">
        <f>E49+E50</f>
        <v>0</v>
      </c>
      <c r="F48" s="41"/>
      <c r="G48" s="41">
        <f>G49</f>
        <v>0</v>
      </c>
      <c r="H48" s="41">
        <f>H49</f>
        <v>0</v>
      </c>
      <c r="I48" s="41"/>
      <c r="J48" s="41">
        <f>J49+J50</f>
        <v>0</v>
      </c>
      <c r="K48" s="41">
        <f t="shared" ref="K48:P48" si="11">K49+K50</f>
        <v>0</v>
      </c>
      <c r="L48" s="41">
        <f t="shared" si="11"/>
        <v>0</v>
      </c>
      <c r="M48" s="41">
        <f t="shared" si="11"/>
        <v>0</v>
      </c>
      <c r="N48" s="41">
        <f t="shared" si="11"/>
        <v>0</v>
      </c>
      <c r="O48" s="41">
        <f t="shared" si="11"/>
        <v>0</v>
      </c>
      <c r="P48" s="41">
        <f t="shared" si="11"/>
        <v>0</v>
      </c>
      <c r="Q48" s="41">
        <f t="shared" si="6"/>
        <v>0</v>
      </c>
    </row>
    <row r="49" spans="1:17" s="29" customFormat="1" ht="75.25" hidden="1">
      <c r="A49" s="19" t="s">
        <v>139</v>
      </c>
      <c r="B49" s="19" t="s">
        <v>117</v>
      </c>
      <c r="C49" s="19" t="s">
        <v>32</v>
      </c>
      <c r="D49" s="18" t="s">
        <v>118</v>
      </c>
      <c r="E49" s="24"/>
      <c r="F49" s="24"/>
      <c r="G49" s="24"/>
      <c r="H49" s="24"/>
      <c r="I49" s="24"/>
      <c r="J49" s="24">
        <f>K49+N49</f>
        <v>0</v>
      </c>
      <c r="K49" s="24"/>
      <c r="L49" s="24"/>
      <c r="M49" s="24"/>
      <c r="N49" s="24"/>
      <c r="O49" s="24"/>
      <c r="P49" s="24"/>
      <c r="Q49" s="24">
        <f t="shared" si="6"/>
        <v>0</v>
      </c>
    </row>
    <row r="50" spans="1:17" s="29" customFormat="1" ht="15.05" hidden="1">
      <c r="A50" s="19" t="s">
        <v>142</v>
      </c>
      <c r="B50" s="19" t="s">
        <v>99</v>
      </c>
      <c r="C50" s="19" t="s">
        <v>40</v>
      </c>
      <c r="D50" s="18" t="s">
        <v>121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>
        <f t="shared" si="6"/>
        <v>0</v>
      </c>
    </row>
    <row r="51" spans="1:17" s="30" customFormat="1" ht="30.1">
      <c r="A51" s="25" t="s">
        <v>122</v>
      </c>
      <c r="B51" s="25"/>
      <c r="C51" s="25"/>
      <c r="D51" s="26" t="s">
        <v>14</v>
      </c>
      <c r="E51" s="41">
        <f>E52</f>
        <v>1740.0665199999999</v>
      </c>
      <c r="F51" s="41">
        <f>F52</f>
        <v>1740.0665199999999</v>
      </c>
      <c r="G51" s="41">
        <f t="shared" ref="G51:P51" si="12">G52</f>
        <v>1282.0665200000001</v>
      </c>
      <c r="H51" s="41">
        <f t="shared" si="12"/>
        <v>0</v>
      </c>
      <c r="I51" s="41"/>
      <c r="J51" s="41">
        <f t="shared" si="12"/>
        <v>6555.7884000000004</v>
      </c>
      <c r="K51" s="41">
        <f t="shared" si="12"/>
        <v>0</v>
      </c>
      <c r="L51" s="41">
        <f t="shared" si="12"/>
        <v>0</v>
      </c>
      <c r="M51" s="41">
        <f t="shared" si="12"/>
        <v>0</v>
      </c>
      <c r="N51" s="41">
        <f t="shared" si="12"/>
        <v>6555.7884000000004</v>
      </c>
      <c r="O51" s="41">
        <f t="shared" si="12"/>
        <v>6555.7884000000004</v>
      </c>
      <c r="P51" s="41">
        <f t="shared" si="12"/>
        <v>-522.06652000000008</v>
      </c>
      <c r="Q51" s="41">
        <f t="shared" si="6"/>
        <v>8295.8549199999998</v>
      </c>
    </row>
    <row r="52" spans="1:17" s="29" customFormat="1" ht="30.1">
      <c r="A52" s="25" t="s">
        <v>123</v>
      </c>
      <c r="B52" s="19"/>
      <c r="C52" s="19"/>
      <c r="D52" s="26" t="s">
        <v>14</v>
      </c>
      <c r="E52" s="41">
        <f>E53+E54+E55+E60+E62+E65+E66+E67+E68+E69+E70+E71+E72</f>
        <v>1740.0665199999999</v>
      </c>
      <c r="F52" s="41">
        <f>F55+F54</f>
        <v>1740.0665199999999</v>
      </c>
      <c r="G52" s="41">
        <f>G53+G54+G55+G60+G62+G65+G66+G67+G68+G69+G70+G71+G72</f>
        <v>1282.0665200000001</v>
      </c>
      <c r="H52" s="41">
        <f>H53+H54+H55+H60+H62+H65+H66+H67+H68+H69+H70+H71+H72</f>
        <v>0</v>
      </c>
      <c r="I52" s="41"/>
      <c r="J52" s="41">
        <f>K52+N52</f>
        <v>6555.7884000000004</v>
      </c>
      <c r="K52" s="41">
        <f t="shared" ref="K52:M52" si="13">K53+K54+K55+K60+K62+K65+K66+K67+K68+K69+K70+K71+K72</f>
        <v>0</v>
      </c>
      <c r="L52" s="41">
        <f t="shared" si="13"/>
        <v>0</v>
      </c>
      <c r="M52" s="41">
        <f t="shared" si="13"/>
        <v>0</v>
      </c>
      <c r="N52" s="41">
        <f>N53+N54+N55+N60+N62+N65+N66+N67+N68+N69+N70+N71+N72+N73</f>
        <v>6555.7884000000004</v>
      </c>
      <c r="O52" s="41">
        <f t="shared" ref="O52:P52" si="14">O53+O54+O55+O60+O62+O65+O66+O67+O68+O69+O70+O71+O72+O73</f>
        <v>6555.7884000000004</v>
      </c>
      <c r="P52" s="41">
        <f t="shared" si="14"/>
        <v>-522.06652000000008</v>
      </c>
      <c r="Q52" s="41">
        <f t="shared" si="6"/>
        <v>8295.8549199999998</v>
      </c>
    </row>
    <row r="53" spans="1:17" s="29" customFormat="1" ht="47.3" hidden="1" customHeight="1">
      <c r="A53" s="19" t="s">
        <v>125</v>
      </c>
      <c r="B53" s="19" t="s">
        <v>124</v>
      </c>
      <c r="C53" s="19" t="s">
        <v>32</v>
      </c>
      <c r="D53" s="27" t="s">
        <v>126</v>
      </c>
      <c r="E53" s="24"/>
      <c r="F53" s="24"/>
      <c r="G53" s="24"/>
      <c r="H53" s="24"/>
      <c r="I53" s="24"/>
      <c r="J53" s="24">
        <f t="shared" ref="J53:J73" si="15">K53+N53</f>
        <v>0</v>
      </c>
      <c r="K53" s="24"/>
      <c r="L53" s="24"/>
      <c r="M53" s="24"/>
      <c r="N53" s="24"/>
      <c r="O53" s="24"/>
      <c r="P53" s="24"/>
      <c r="Q53" s="24">
        <f t="shared" si="6"/>
        <v>0</v>
      </c>
    </row>
    <row r="54" spans="1:17" s="29" customFormat="1" ht="15.05">
      <c r="A54" s="19" t="s">
        <v>127</v>
      </c>
      <c r="B54" s="19" t="s">
        <v>42</v>
      </c>
      <c r="C54" s="19" t="s">
        <v>43</v>
      </c>
      <c r="D54" s="12" t="s">
        <v>128</v>
      </c>
      <c r="E54" s="77">
        <f>F54</f>
        <v>680</v>
      </c>
      <c r="F54" s="77">
        <f>80+600</f>
        <v>680</v>
      </c>
      <c r="G54" s="77"/>
      <c r="H54" s="77"/>
      <c r="I54" s="77"/>
      <c r="J54" s="24">
        <f t="shared" si="15"/>
        <v>5077.8549200000007</v>
      </c>
      <c r="K54" s="77"/>
      <c r="L54" s="77"/>
      <c r="M54" s="77"/>
      <c r="N54" s="77">
        <f>710+1833.1+2500+0.1-65.34508+100</f>
        <v>5077.8549200000007</v>
      </c>
      <c r="O54" s="77">
        <f>710+1833.1+2500+0.1-65.34508+100</f>
        <v>5077.8549200000007</v>
      </c>
      <c r="P54" s="77">
        <v>100</v>
      </c>
      <c r="Q54" s="24">
        <f t="shared" si="6"/>
        <v>5757.8549200000007</v>
      </c>
    </row>
    <row r="55" spans="1:17" s="29" customFormat="1" ht="75.25">
      <c r="A55" s="19" t="s">
        <v>129</v>
      </c>
      <c r="B55" s="19" t="s">
        <v>44</v>
      </c>
      <c r="C55" s="19" t="s">
        <v>45</v>
      </c>
      <c r="D55" s="27" t="s">
        <v>46</v>
      </c>
      <c r="E55" s="77">
        <f>982.06652+78</f>
        <v>1060.0665199999999</v>
      </c>
      <c r="F55" s="77">
        <f>E55</f>
        <v>1060.0665199999999</v>
      </c>
      <c r="G55" s="77">
        <f t="shared" ref="G55:M55" si="16">G56+G57</f>
        <v>1282.0665200000001</v>
      </c>
      <c r="H55" s="77">
        <f t="shared" si="16"/>
        <v>0</v>
      </c>
      <c r="I55" s="77"/>
      <c r="J55" s="77">
        <f>K55+N55</f>
        <v>1550</v>
      </c>
      <c r="K55" s="77">
        <f t="shared" si="16"/>
        <v>0</v>
      </c>
      <c r="L55" s="77">
        <f t="shared" si="16"/>
        <v>0</v>
      </c>
      <c r="M55" s="77">
        <f t="shared" si="16"/>
        <v>0</v>
      </c>
      <c r="N55" s="77">
        <f>-700+360+1890</f>
        <v>1550</v>
      </c>
      <c r="O55" s="77">
        <f>-700+360+1890</f>
        <v>1550</v>
      </c>
      <c r="P55" s="77">
        <f>-700+360</f>
        <v>-340</v>
      </c>
      <c r="Q55" s="24">
        <f t="shared" si="6"/>
        <v>2610.0665199999999</v>
      </c>
    </row>
    <row r="56" spans="1:17" s="37" customFormat="1" ht="60.2">
      <c r="A56" s="35"/>
      <c r="B56" s="35"/>
      <c r="C56" s="35"/>
      <c r="D56" s="79" t="s">
        <v>390</v>
      </c>
      <c r="E56" s="80">
        <v>982.06651999999997</v>
      </c>
      <c r="F56" s="80">
        <f>E56</f>
        <v>982.06651999999997</v>
      </c>
      <c r="G56" s="80">
        <v>1282.0665200000001</v>
      </c>
      <c r="H56" s="80"/>
      <c r="I56" s="80"/>
      <c r="J56" s="76">
        <f>K56+N56</f>
        <v>-700</v>
      </c>
      <c r="K56" s="80"/>
      <c r="L56" s="80"/>
      <c r="M56" s="80"/>
      <c r="N56" s="80">
        <v>-700</v>
      </c>
      <c r="O56" s="80">
        <v>-700</v>
      </c>
      <c r="P56" s="80">
        <v>-700</v>
      </c>
      <c r="Q56" s="76">
        <f>E56+J56</f>
        <v>282.06651999999997</v>
      </c>
    </row>
    <row r="57" spans="1:17" s="37" customFormat="1" ht="15.75" hidden="1" customHeight="1">
      <c r="A57" s="35"/>
      <c r="B57" s="35"/>
      <c r="C57" s="35"/>
      <c r="D57" s="79"/>
      <c r="E57" s="80"/>
      <c r="F57" s="80"/>
      <c r="G57" s="80"/>
      <c r="H57" s="80"/>
      <c r="I57" s="80"/>
      <c r="J57" s="76"/>
      <c r="K57" s="80"/>
      <c r="L57" s="80"/>
      <c r="M57" s="80"/>
      <c r="N57" s="80"/>
      <c r="O57" s="80"/>
      <c r="P57" s="80"/>
      <c r="Q57" s="76">
        <f>E57+J57</f>
        <v>0</v>
      </c>
    </row>
    <row r="58" spans="1:17" s="37" customFormat="1" ht="15.75" hidden="1" customHeight="1">
      <c r="A58" s="35"/>
      <c r="B58" s="35"/>
      <c r="C58" s="35"/>
      <c r="D58" s="79"/>
      <c r="E58" s="80"/>
      <c r="F58" s="80"/>
      <c r="G58" s="80"/>
      <c r="H58" s="80"/>
      <c r="I58" s="80"/>
      <c r="J58" s="76"/>
      <c r="K58" s="80"/>
      <c r="L58" s="80"/>
      <c r="M58" s="80"/>
      <c r="N58" s="80"/>
      <c r="O58" s="80"/>
      <c r="P58" s="80"/>
      <c r="Q58" s="76"/>
    </row>
    <row r="59" spans="1:17" s="29" customFormat="1" ht="63" hidden="1" customHeight="1">
      <c r="A59" s="19"/>
      <c r="B59" s="19"/>
      <c r="C59" s="19"/>
      <c r="D59" s="12" t="s">
        <v>26</v>
      </c>
      <c r="E59" s="77"/>
      <c r="F59" s="77"/>
      <c r="G59" s="77"/>
      <c r="H59" s="77"/>
      <c r="I59" s="77"/>
      <c r="J59" s="24">
        <f t="shared" si="15"/>
        <v>0</v>
      </c>
      <c r="K59" s="77"/>
      <c r="L59" s="77"/>
      <c r="M59" s="77"/>
      <c r="N59" s="77"/>
      <c r="O59" s="77"/>
      <c r="P59" s="77"/>
      <c r="Q59" s="24">
        <f t="shared" si="6"/>
        <v>0</v>
      </c>
    </row>
    <row r="60" spans="1:17" s="29" customFormat="1" ht="31.6" hidden="1" customHeight="1">
      <c r="A60" s="19" t="s">
        <v>130</v>
      </c>
      <c r="B60" s="19" t="s">
        <v>47</v>
      </c>
      <c r="C60" s="19" t="s">
        <v>45</v>
      </c>
      <c r="D60" s="27" t="s">
        <v>48</v>
      </c>
      <c r="E60" s="77"/>
      <c r="F60" s="77"/>
      <c r="G60" s="77"/>
      <c r="H60" s="77"/>
      <c r="I60" s="77"/>
      <c r="J60" s="24">
        <f t="shared" si="15"/>
        <v>0</v>
      </c>
      <c r="K60" s="77"/>
      <c r="L60" s="77"/>
      <c r="M60" s="77"/>
      <c r="N60" s="77"/>
      <c r="O60" s="77"/>
      <c r="P60" s="77"/>
      <c r="Q60" s="24">
        <f t="shared" si="6"/>
        <v>0</v>
      </c>
    </row>
    <row r="61" spans="1:17" s="29" customFormat="1" ht="63" hidden="1" customHeight="1">
      <c r="A61" s="19"/>
      <c r="B61" s="19"/>
      <c r="C61" s="19"/>
      <c r="D61" s="12" t="s">
        <v>26</v>
      </c>
      <c r="E61" s="77"/>
      <c r="F61" s="77"/>
      <c r="G61" s="77"/>
      <c r="H61" s="77"/>
      <c r="I61" s="77"/>
      <c r="J61" s="24">
        <f t="shared" si="15"/>
        <v>0</v>
      </c>
      <c r="K61" s="77"/>
      <c r="L61" s="77"/>
      <c r="M61" s="77"/>
      <c r="N61" s="77"/>
      <c r="O61" s="77"/>
      <c r="P61" s="77"/>
      <c r="Q61" s="24">
        <f t="shared" si="6"/>
        <v>0</v>
      </c>
    </row>
    <row r="62" spans="1:17" s="29" customFormat="1" ht="75.25">
      <c r="A62" s="19" t="s">
        <v>131</v>
      </c>
      <c r="B62" s="19" t="s">
        <v>76</v>
      </c>
      <c r="C62" s="19" t="s">
        <v>49</v>
      </c>
      <c r="D62" s="27" t="s">
        <v>107</v>
      </c>
      <c r="E62" s="77">
        <f>E63</f>
        <v>0</v>
      </c>
      <c r="F62" s="77"/>
      <c r="G62" s="77">
        <f t="shared" ref="G62:P62" si="17">G63</f>
        <v>0</v>
      </c>
      <c r="H62" s="77">
        <f t="shared" si="17"/>
        <v>0</v>
      </c>
      <c r="I62" s="77"/>
      <c r="J62" s="77">
        <f>K62+N62</f>
        <v>-72.066520000000025</v>
      </c>
      <c r="K62" s="77">
        <f t="shared" si="17"/>
        <v>0</v>
      </c>
      <c r="L62" s="77">
        <f t="shared" si="17"/>
        <v>0</v>
      </c>
      <c r="M62" s="77">
        <f t="shared" si="17"/>
        <v>0</v>
      </c>
      <c r="N62" s="77">
        <f>-282.06652+210</f>
        <v>-72.066520000000025</v>
      </c>
      <c r="O62" s="77">
        <f>-282.06652+210</f>
        <v>-72.066520000000025</v>
      </c>
      <c r="P62" s="77">
        <f t="shared" si="17"/>
        <v>-282.06652000000003</v>
      </c>
      <c r="Q62" s="24">
        <f t="shared" si="6"/>
        <v>-72.066520000000025</v>
      </c>
    </row>
    <row r="63" spans="1:17" s="37" customFormat="1" ht="75.25">
      <c r="A63" s="35"/>
      <c r="B63" s="35"/>
      <c r="C63" s="35"/>
      <c r="D63" s="79" t="s">
        <v>391</v>
      </c>
      <c r="E63" s="80"/>
      <c r="F63" s="80"/>
      <c r="G63" s="80"/>
      <c r="H63" s="80"/>
      <c r="I63" s="80"/>
      <c r="J63" s="76">
        <f>K63+N63</f>
        <v>-282.06652000000003</v>
      </c>
      <c r="K63" s="80"/>
      <c r="L63" s="80"/>
      <c r="M63" s="80"/>
      <c r="N63" s="80">
        <v>-282.06652000000003</v>
      </c>
      <c r="O63" s="80">
        <v>-282.06652000000003</v>
      </c>
      <c r="P63" s="80">
        <v>-282.06652000000003</v>
      </c>
      <c r="Q63" s="76">
        <f t="shared" si="6"/>
        <v>-282.06652000000003</v>
      </c>
    </row>
    <row r="64" spans="1:17" s="29" customFormat="1" ht="60.2" hidden="1">
      <c r="A64" s="19"/>
      <c r="B64" s="19"/>
      <c r="C64" s="19"/>
      <c r="D64" s="12" t="s">
        <v>26</v>
      </c>
      <c r="E64" s="77"/>
      <c r="F64" s="77"/>
      <c r="G64" s="77"/>
      <c r="H64" s="77"/>
      <c r="I64" s="77"/>
      <c r="J64" s="24">
        <f t="shared" si="15"/>
        <v>0</v>
      </c>
      <c r="K64" s="77"/>
      <c r="L64" s="77"/>
      <c r="M64" s="77"/>
      <c r="N64" s="77"/>
      <c r="O64" s="77"/>
      <c r="P64" s="77"/>
      <c r="Q64" s="24">
        <f t="shared" si="6"/>
        <v>0</v>
      </c>
    </row>
    <row r="65" spans="1:17" s="29" customFormat="1" ht="45.15" hidden="1">
      <c r="A65" s="19" t="s">
        <v>132</v>
      </c>
      <c r="B65" s="19" t="s">
        <v>33</v>
      </c>
      <c r="C65" s="19" t="s">
        <v>50</v>
      </c>
      <c r="D65" s="27" t="s">
        <v>51</v>
      </c>
      <c r="E65" s="77"/>
      <c r="F65" s="77"/>
      <c r="G65" s="77"/>
      <c r="H65" s="77"/>
      <c r="I65" s="77"/>
      <c r="J65" s="24">
        <f t="shared" si="15"/>
        <v>0</v>
      </c>
      <c r="K65" s="77"/>
      <c r="L65" s="77"/>
      <c r="M65" s="77"/>
      <c r="N65" s="77"/>
      <c r="O65" s="77"/>
      <c r="P65" s="77"/>
      <c r="Q65" s="24">
        <f t="shared" si="6"/>
        <v>0</v>
      </c>
    </row>
    <row r="66" spans="1:17" s="29" customFormat="1" ht="30.1" hidden="1">
      <c r="A66" s="19" t="s">
        <v>135</v>
      </c>
      <c r="B66" s="19" t="s">
        <v>133</v>
      </c>
      <c r="C66" s="19" t="s">
        <v>52</v>
      </c>
      <c r="D66" s="12" t="s">
        <v>134</v>
      </c>
      <c r="E66" s="77"/>
      <c r="F66" s="77"/>
      <c r="G66" s="77"/>
      <c r="H66" s="77"/>
      <c r="I66" s="77"/>
      <c r="J66" s="24">
        <f t="shared" si="15"/>
        <v>0</v>
      </c>
      <c r="K66" s="77"/>
      <c r="L66" s="77"/>
      <c r="M66" s="77"/>
      <c r="N66" s="77"/>
      <c r="O66" s="77"/>
      <c r="P66" s="77"/>
      <c r="Q66" s="24">
        <f t="shared" si="6"/>
        <v>0</v>
      </c>
    </row>
    <row r="67" spans="1:17" s="29" customFormat="1" ht="30.1" hidden="1">
      <c r="A67" s="19" t="s">
        <v>151</v>
      </c>
      <c r="B67" s="19" t="s">
        <v>150</v>
      </c>
      <c r="C67" s="19" t="s">
        <v>53</v>
      </c>
      <c r="D67" s="27" t="s">
        <v>152</v>
      </c>
      <c r="E67" s="77"/>
      <c r="F67" s="77"/>
      <c r="G67" s="77"/>
      <c r="H67" s="77"/>
      <c r="I67" s="77"/>
      <c r="J67" s="24">
        <f t="shared" si="15"/>
        <v>0</v>
      </c>
      <c r="K67" s="77"/>
      <c r="L67" s="77"/>
      <c r="M67" s="77"/>
      <c r="N67" s="77"/>
      <c r="O67" s="77"/>
      <c r="P67" s="77"/>
      <c r="Q67" s="24">
        <f t="shared" si="6"/>
        <v>0</v>
      </c>
    </row>
    <row r="68" spans="1:17" s="29" customFormat="1" ht="30.1" hidden="1">
      <c r="A68" s="19" t="s">
        <v>285</v>
      </c>
      <c r="B68" s="19" t="s">
        <v>284</v>
      </c>
      <c r="C68" s="19" t="s">
        <v>53</v>
      </c>
      <c r="D68" s="27" t="s">
        <v>324</v>
      </c>
      <c r="E68" s="77"/>
      <c r="F68" s="77"/>
      <c r="G68" s="77"/>
      <c r="H68" s="77"/>
      <c r="I68" s="77"/>
      <c r="J68" s="24">
        <f t="shared" si="15"/>
        <v>0</v>
      </c>
      <c r="K68" s="77"/>
      <c r="L68" s="77"/>
      <c r="M68" s="77"/>
      <c r="N68" s="77"/>
      <c r="O68" s="77"/>
      <c r="P68" s="77"/>
      <c r="Q68" s="24">
        <f t="shared" si="6"/>
        <v>0</v>
      </c>
    </row>
    <row r="69" spans="1:17" s="29" customFormat="1" ht="15.05" hidden="1">
      <c r="A69" s="19" t="s">
        <v>325</v>
      </c>
      <c r="B69" s="19" t="s">
        <v>326</v>
      </c>
      <c r="C69" s="19" t="s">
        <v>53</v>
      </c>
      <c r="D69" s="27" t="s">
        <v>327</v>
      </c>
      <c r="E69" s="77"/>
      <c r="F69" s="77"/>
      <c r="G69" s="77"/>
      <c r="H69" s="77"/>
      <c r="I69" s="77"/>
      <c r="J69" s="24"/>
      <c r="K69" s="77"/>
      <c r="L69" s="77"/>
      <c r="M69" s="77"/>
      <c r="N69" s="77"/>
      <c r="O69" s="77"/>
      <c r="P69" s="77"/>
      <c r="Q69" s="24"/>
    </row>
    <row r="70" spans="1:17" s="29" customFormat="1" ht="60.2" hidden="1">
      <c r="A70" s="19" t="s">
        <v>136</v>
      </c>
      <c r="B70" s="19" t="s">
        <v>61</v>
      </c>
      <c r="C70" s="19" t="s">
        <v>54</v>
      </c>
      <c r="D70" s="12" t="s">
        <v>55</v>
      </c>
      <c r="E70" s="24"/>
      <c r="F70" s="24"/>
      <c r="G70" s="24"/>
      <c r="H70" s="24"/>
      <c r="I70" s="24"/>
      <c r="J70" s="24">
        <f t="shared" si="15"/>
        <v>0</v>
      </c>
      <c r="K70" s="24"/>
      <c r="L70" s="24"/>
      <c r="M70" s="24"/>
      <c r="N70" s="24"/>
      <c r="O70" s="24"/>
      <c r="P70" s="24"/>
      <c r="Q70" s="24">
        <f t="shared" si="6"/>
        <v>0</v>
      </c>
    </row>
    <row r="71" spans="1:17" s="29" customFormat="1" ht="30.1" hidden="1">
      <c r="A71" s="19" t="s">
        <v>321</v>
      </c>
      <c r="B71" s="19" t="s">
        <v>318</v>
      </c>
      <c r="C71" s="19" t="s">
        <v>33</v>
      </c>
      <c r="D71" s="27" t="s">
        <v>319</v>
      </c>
      <c r="E71" s="24"/>
      <c r="F71" s="24"/>
      <c r="G71" s="24"/>
      <c r="H71" s="24"/>
      <c r="I71" s="24"/>
      <c r="J71" s="24">
        <f t="shared" si="15"/>
        <v>0</v>
      </c>
      <c r="K71" s="24"/>
      <c r="L71" s="24"/>
      <c r="M71" s="24"/>
      <c r="N71" s="24"/>
      <c r="O71" s="24"/>
      <c r="P71" s="24"/>
      <c r="Q71" s="24">
        <f t="shared" si="6"/>
        <v>0</v>
      </c>
    </row>
    <row r="72" spans="1:17" s="29" customFormat="1" ht="30.1" hidden="1">
      <c r="A72" s="19" t="s">
        <v>143</v>
      </c>
      <c r="B72" s="19" t="s">
        <v>110</v>
      </c>
      <c r="C72" s="19" t="s">
        <v>56</v>
      </c>
      <c r="D72" s="12" t="s">
        <v>57</v>
      </c>
      <c r="E72" s="77"/>
      <c r="F72" s="77"/>
      <c r="G72" s="77"/>
      <c r="H72" s="77"/>
      <c r="I72" s="77"/>
      <c r="J72" s="24">
        <f t="shared" si="15"/>
        <v>0</v>
      </c>
      <c r="K72" s="77"/>
      <c r="L72" s="77"/>
      <c r="M72" s="77"/>
      <c r="N72" s="77"/>
      <c r="O72" s="77"/>
      <c r="P72" s="77"/>
      <c r="Q72" s="24">
        <f t="shared" si="6"/>
        <v>0</v>
      </c>
    </row>
    <row r="73" spans="1:17" s="29" customFormat="1" ht="30.1" hidden="1">
      <c r="A73" s="19" t="s">
        <v>379</v>
      </c>
      <c r="B73" s="19" t="s">
        <v>291</v>
      </c>
      <c r="C73" s="19" t="s">
        <v>58</v>
      </c>
      <c r="D73" s="18" t="s">
        <v>258</v>
      </c>
      <c r="E73" s="77"/>
      <c r="F73" s="77"/>
      <c r="G73" s="77"/>
      <c r="H73" s="77"/>
      <c r="I73" s="77"/>
      <c r="J73" s="24">
        <f t="shared" si="15"/>
        <v>0</v>
      </c>
      <c r="K73" s="77"/>
      <c r="L73" s="77"/>
      <c r="M73" s="77"/>
      <c r="N73" s="77"/>
      <c r="O73" s="77"/>
      <c r="P73" s="77"/>
      <c r="Q73" s="24">
        <f t="shared" si="6"/>
        <v>0</v>
      </c>
    </row>
    <row r="74" spans="1:17" s="30" customFormat="1" ht="30.1">
      <c r="A74" s="25" t="s">
        <v>144</v>
      </c>
      <c r="B74" s="25"/>
      <c r="C74" s="25"/>
      <c r="D74" s="26" t="s">
        <v>20</v>
      </c>
      <c r="E74" s="41">
        <f>E75</f>
        <v>30</v>
      </c>
      <c r="F74" s="41">
        <f>F75</f>
        <v>30</v>
      </c>
      <c r="G74" s="41">
        <f t="shared" ref="G74:P74" si="18">G75</f>
        <v>0</v>
      </c>
      <c r="H74" s="41">
        <f t="shared" si="18"/>
        <v>0</v>
      </c>
      <c r="I74" s="41"/>
      <c r="J74" s="41">
        <f t="shared" si="18"/>
        <v>20</v>
      </c>
      <c r="K74" s="41">
        <f t="shared" si="18"/>
        <v>0</v>
      </c>
      <c r="L74" s="41">
        <f t="shared" si="18"/>
        <v>0</v>
      </c>
      <c r="M74" s="41">
        <f t="shared" si="18"/>
        <v>0</v>
      </c>
      <c r="N74" s="41">
        <f t="shared" si="18"/>
        <v>20</v>
      </c>
      <c r="O74" s="41">
        <f t="shared" si="18"/>
        <v>20</v>
      </c>
      <c r="P74" s="41">
        <f t="shared" si="18"/>
        <v>20</v>
      </c>
      <c r="Q74" s="41">
        <f t="shared" si="6"/>
        <v>50</v>
      </c>
    </row>
    <row r="75" spans="1:17" s="29" customFormat="1" ht="30.1">
      <c r="A75" s="25" t="s">
        <v>145</v>
      </c>
      <c r="B75" s="19"/>
      <c r="C75" s="19"/>
      <c r="D75" s="26" t="s">
        <v>20</v>
      </c>
      <c r="E75" s="41">
        <f>E76+E77+E96+E97+E98+E94+E99+E78+E79+E80+E81+E82+E83+E84+E85+E86+E87+E88+E89+E90+E91+E93+E95+E92</f>
        <v>30</v>
      </c>
      <c r="F75" s="41">
        <f>F77</f>
        <v>30</v>
      </c>
      <c r="G75" s="41">
        <f>G76+G96+G97+G98+G94+G99+G78+G79+G80+G81+G82+G83+G84+G85+G86+G87+G88+G89+G90+G91+G93+G95</f>
        <v>0</v>
      </c>
      <c r="H75" s="41">
        <f>H76+H96+H97+H98+H94+H99+H78+H79+H80+H81+H82+H83+H84+H85+H86+H87+H88+H89+H90+H91+H93+H95</f>
        <v>0</v>
      </c>
      <c r="I75" s="41"/>
      <c r="J75" s="41">
        <f>K75+N75</f>
        <v>20</v>
      </c>
      <c r="K75" s="41">
        <f>K76+K96+K97+K98+K94+K99+K78+K79+K80+K81+K82+K83+K84+K85+K86+K87+K88+K89+K90+K91+K93+K95</f>
        <v>0</v>
      </c>
      <c r="L75" s="41">
        <f>L76+L96+L97+L98+L94+L99+L78+L79+L80+L81+L82+L83+L84+L85+L86+L87+L88+L89+L90+L91+L93+L95</f>
        <v>0</v>
      </c>
      <c r="M75" s="41">
        <f>M76+M96+M97+M98+M94+M99+M78+M79+M80+M81+M82+M83+M84+M85+M86+M87+M88+M89+M90+M91+M93+M95</f>
        <v>0</v>
      </c>
      <c r="N75" s="41">
        <f>N76+N77+N96+N97+N98+N94+N99+N78+N79+N80+N81+N82+N83+N84+N85+N86+N87+N88+N89+N90+N91+N93+N95</f>
        <v>20</v>
      </c>
      <c r="O75" s="41">
        <f>O76+O77+O96+O97+O98+O94+O99+O78+O79+O80+O81+O82+O83+O84+O85+O86+O87+O88+O89+O90+O91+O93+O95</f>
        <v>20</v>
      </c>
      <c r="P75" s="41">
        <f>P76+P77+P96+P97+P98+P94+P99+P78+P79+P80+P81+P82+P83+P84+P85+P86+P87+P88+P89+P90+P91+P93+P95</f>
        <v>20</v>
      </c>
      <c r="Q75" s="41">
        <f>E75+J75</f>
        <v>50</v>
      </c>
    </row>
    <row r="76" spans="1:17" s="29" customFormat="1" ht="45.15">
      <c r="A76" s="19" t="s">
        <v>146</v>
      </c>
      <c r="B76" s="19" t="s">
        <v>124</v>
      </c>
      <c r="C76" s="19" t="s">
        <v>32</v>
      </c>
      <c r="D76" s="18" t="s">
        <v>126</v>
      </c>
      <c r="E76" s="24"/>
      <c r="F76" s="24"/>
      <c r="G76" s="24"/>
      <c r="H76" s="24"/>
      <c r="I76" s="24"/>
      <c r="J76" s="24">
        <f>K76+N76</f>
        <v>20</v>
      </c>
      <c r="K76" s="24"/>
      <c r="L76" s="24"/>
      <c r="M76" s="24"/>
      <c r="N76" s="24">
        <v>20</v>
      </c>
      <c r="O76" s="24">
        <v>20</v>
      </c>
      <c r="P76" s="24">
        <v>20</v>
      </c>
      <c r="Q76" s="24">
        <f t="shared" si="6"/>
        <v>20</v>
      </c>
    </row>
    <row r="77" spans="1:17" s="29" customFormat="1" ht="19.5" customHeight="1">
      <c r="A77" s="19" t="s">
        <v>387</v>
      </c>
      <c r="B77" s="19" t="s">
        <v>41</v>
      </c>
      <c r="C77" s="19" t="s">
        <v>37</v>
      </c>
      <c r="D77" s="85" t="s">
        <v>207</v>
      </c>
      <c r="E77" s="24">
        <v>30</v>
      </c>
      <c r="F77" s="24">
        <v>30</v>
      </c>
      <c r="G77" s="24"/>
      <c r="H77" s="24"/>
      <c r="I77" s="24"/>
      <c r="J77" s="24">
        <f>K77+N77</f>
        <v>0</v>
      </c>
      <c r="K77" s="24"/>
      <c r="L77" s="24"/>
      <c r="M77" s="24"/>
      <c r="N77" s="24"/>
      <c r="O77" s="24"/>
      <c r="P77" s="24"/>
      <c r="Q77" s="24">
        <f t="shared" si="6"/>
        <v>30</v>
      </c>
    </row>
    <row r="78" spans="1:17" s="15" customFormat="1" ht="45.15" hidden="1">
      <c r="A78" s="19" t="s">
        <v>220</v>
      </c>
      <c r="B78" s="19" t="s">
        <v>72</v>
      </c>
      <c r="C78" s="19" t="s">
        <v>47</v>
      </c>
      <c r="D78" s="12" t="s">
        <v>219</v>
      </c>
      <c r="E78" s="24"/>
      <c r="F78" s="24"/>
      <c r="G78" s="24"/>
      <c r="H78" s="24"/>
      <c r="I78" s="24"/>
      <c r="J78" s="41"/>
      <c r="K78" s="24"/>
      <c r="L78" s="24"/>
      <c r="M78" s="24"/>
      <c r="N78" s="24"/>
      <c r="O78" s="24"/>
      <c r="P78" s="24"/>
      <c r="Q78" s="24">
        <f t="shared" si="6"/>
        <v>0</v>
      </c>
    </row>
    <row r="79" spans="1:17" s="15" customFormat="1" ht="30.1" hidden="1">
      <c r="A79" s="19" t="s">
        <v>221</v>
      </c>
      <c r="B79" s="19" t="s">
        <v>75</v>
      </c>
      <c r="C79" s="19" t="s">
        <v>47</v>
      </c>
      <c r="D79" s="12" t="s">
        <v>91</v>
      </c>
      <c r="E79" s="24"/>
      <c r="F79" s="24"/>
      <c r="G79" s="24"/>
      <c r="H79" s="24"/>
      <c r="I79" s="24"/>
      <c r="J79" s="41"/>
      <c r="K79" s="24"/>
      <c r="L79" s="24"/>
      <c r="M79" s="24"/>
      <c r="N79" s="24"/>
      <c r="O79" s="24"/>
      <c r="P79" s="24"/>
      <c r="Q79" s="24">
        <f t="shared" si="6"/>
        <v>0</v>
      </c>
    </row>
    <row r="80" spans="1:17" s="15" customFormat="1" ht="60.2" hidden="1">
      <c r="A80" s="19" t="s">
        <v>223</v>
      </c>
      <c r="B80" s="19" t="s">
        <v>73</v>
      </c>
      <c r="C80" s="19" t="s">
        <v>47</v>
      </c>
      <c r="D80" s="12" t="s">
        <v>222</v>
      </c>
      <c r="E80" s="24"/>
      <c r="F80" s="24"/>
      <c r="G80" s="24"/>
      <c r="H80" s="24"/>
      <c r="I80" s="24"/>
      <c r="J80" s="41"/>
      <c r="K80" s="24"/>
      <c r="L80" s="24"/>
      <c r="M80" s="24"/>
      <c r="N80" s="24"/>
      <c r="O80" s="24"/>
      <c r="P80" s="24"/>
      <c r="Q80" s="24">
        <f t="shared" si="6"/>
        <v>0</v>
      </c>
    </row>
    <row r="81" spans="1:17" s="15" customFormat="1" ht="45.15" hidden="1">
      <c r="A81" s="19" t="s">
        <v>225</v>
      </c>
      <c r="B81" s="19" t="s">
        <v>224</v>
      </c>
      <c r="C81" s="19" t="s">
        <v>68</v>
      </c>
      <c r="D81" s="12" t="s">
        <v>92</v>
      </c>
      <c r="E81" s="24"/>
      <c r="F81" s="24"/>
      <c r="G81" s="24"/>
      <c r="H81" s="24"/>
      <c r="I81" s="24"/>
      <c r="J81" s="41"/>
      <c r="K81" s="24"/>
      <c r="L81" s="24"/>
      <c r="M81" s="24"/>
      <c r="N81" s="24"/>
      <c r="O81" s="24"/>
      <c r="P81" s="24"/>
      <c r="Q81" s="24">
        <f t="shared" si="6"/>
        <v>0</v>
      </c>
    </row>
    <row r="82" spans="1:17" s="15" customFormat="1" ht="30.1" hidden="1">
      <c r="A82" s="19" t="s">
        <v>227</v>
      </c>
      <c r="B82" s="19" t="s">
        <v>74</v>
      </c>
      <c r="C82" s="19" t="s">
        <v>47</v>
      </c>
      <c r="D82" s="12" t="s">
        <v>226</v>
      </c>
      <c r="E82" s="24"/>
      <c r="F82" s="24"/>
      <c r="G82" s="24"/>
      <c r="H82" s="24"/>
      <c r="I82" s="24"/>
      <c r="J82" s="41"/>
      <c r="K82" s="24"/>
      <c r="L82" s="24"/>
      <c r="M82" s="24"/>
      <c r="N82" s="24"/>
      <c r="O82" s="24"/>
      <c r="P82" s="24"/>
      <c r="Q82" s="24">
        <f t="shared" si="6"/>
        <v>0</v>
      </c>
    </row>
    <row r="83" spans="1:17" s="15" customFormat="1" ht="30.1" hidden="1">
      <c r="A83" s="19" t="s">
        <v>228</v>
      </c>
      <c r="B83" s="19" t="s">
        <v>229</v>
      </c>
      <c r="C83" s="19" t="s">
        <v>76</v>
      </c>
      <c r="D83" s="12" t="s">
        <v>77</v>
      </c>
      <c r="E83" s="24"/>
      <c r="F83" s="24"/>
      <c r="G83" s="24"/>
      <c r="H83" s="24"/>
      <c r="I83" s="24"/>
      <c r="J83" s="41"/>
      <c r="K83" s="24"/>
      <c r="L83" s="24"/>
      <c r="M83" s="24"/>
      <c r="N83" s="24"/>
      <c r="O83" s="24"/>
      <c r="P83" s="24"/>
      <c r="Q83" s="24">
        <f t="shared" si="6"/>
        <v>0</v>
      </c>
    </row>
    <row r="84" spans="1:17" ht="30.1" hidden="1">
      <c r="A84" s="19" t="s">
        <v>230</v>
      </c>
      <c r="B84" s="19" t="s">
        <v>78</v>
      </c>
      <c r="C84" s="19" t="s">
        <v>54</v>
      </c>
      <c r="D84" s="18" t="s">
        <v>79</v>
      </c>
      <c r="E84" s="24"/>
      <c r="F84" s="24"/>
      <c r="G84" s="24"/>
      <c r="H84" s="24"/>
      <c r="I84" s="24"/>
      <c r="J84" s="41"/>
      <c r="K84" s="24"/>
      <c r="L84" s="24"/>
      <c r="M84" s="24"/>
      <c r="N84" s="24"/>
      <c r="O84" s="24"/>
      <c r="P84" s="24"/>
      <c r="Q84" s="24">
        <f t="shared" si="6"/>
        <v>0</v>
      </c>
    </row>
    <row r="85" spans="1:17" ht="15.05" hidden="1">
      <c r="A85" s="19" t="s">
        <v>231</v>
      </c>
      <c r="B85" s="19" t="s">
        <v>80</v>
      </c>
      <c r="C85" s="19" t="s">
        <v>54</v>
      </c>
      <c r="D85" s="39" t="s">
        <v>89</v>
      </c>
      <c r="E85" s="24"/>
      <c r="F85" s="24"/>
      <c r="G85" s="24"/>
      <c r="H85" s="24"/>
      <c r="I85" s="24"/>
      <c r="J85" s="41"/>
      <c r="K85" s="24"/>
      <c r="L85" s="24"/>
      <c r="M85" s="24"/>
      <c r="N85" s="24"/>
      <c r="O85" s="24"/>
      <c r="P85" s="24"/>
      <c r="Q85" s="24">
        <f t="shared" si="6"/>
        <v>0</v>
      </c>
    </row>
    <row r="86" spans="1:17" ht="15.05" hidden="1">
      <c r="A86" s="19" t="s">
        <v>232</v>
      </c>
      <c r="B86" s="19" t="s">
        <v>81</v>
      </c>
      <c r="C86" s="19" t="s">
        <v>54</v>
      </c>
      <c r="D86" s="18" t="s">
        <v>82</v>
      </c>
      <c r="E86" s="24"/>
      <c r="F86" s="24"/>
      <c r="G86" s="24"/>
      <c r="H86" s="24"/>
      <c r="I86" s="24"/>
      <c r="J86" s="41"/>
      <c r="K86" s="24"/>
      <c r="L86" s="24"/>
      <c r="M86" s="24"/>
      <c r="N86" s="24"/>
      <c r="O86" s="24"/>
      <c r="P86" s="24"/>
      <c r="Q86" s="24">
        <f t="shared" si="6"/>
        <v>0</v>
      </c>
    </row>
    <row r="87" spans="1:17" ht="30.1" hidden="1">
      <c r="A87" s="19" t="s">
        <v>233</v>
      </c>
      <c r="B87" s="19" t="s">
        <v>83</v>
      </c>
      <c r="C87" s="19" t="s">
        <v>54</v>
      </c>
      <c r="D87" s="18" t="s">
        <v>84</v>
      </c>
      <c r="E87" s="24"/>
      <c r="F87" s="24"/>
      <c r="G87" s="24"/>
      <c r="H87" s="24"/>
      <c r="I87" s="24"/>
      <c r="J87" s="41"/>
      <c r="K87" s="24"/>
      <c r="L87" s="24"/>
      <c r="M87" s="24"/>
      <c r="N87" s="24"/>
      <c r="O87" s="24"/>
      <c r="P87" s="24"/>
      <c r="Q87" s="24">
        <f t="shared" si="6"/>
        <v>0</v>
      </c>
    </row>
    <row r="88" spans="1:17" ht="15.05" hidden="1">
      <c r="A88" s="19" t="s">
        <v>234</v>
      </c>
      <c r="B88" s="19" t="s">
        <v>87</v>
      </c>
      <c r="C88" s="19" t="s">
        <v>54</v>
      </c>
      <c r="D88" s="18" t="s">
        <v>86</v>
      </c>
      <c r="E88" s="24"/>
      <c r="F88" s="24"/>
      <c r="G88" s="24"/>
      <c r="H88" s="24"/>
      <c r="I88" s="24"/>
      <c r="J88" s="41"/>
      <c r="K88" s="24"/>
      <c r="L88" s="24"/>
      <c r="M88" s="24"/>
      <c r="N88" s="24"/>
      <c r="O88" s="24"/>
      <c r="P88" s="24"/>
      <c r="Q88" s="24">
        <f t="shared" si="6"/>
        <v>0</v>
      </c>
    </row>
    <row r="89" spans="1:17" ht="15.05" hidden="1">
      <c r="A89" s="19" t="s">
        <v>235</v>
      </c>
      <c r="B89" s="19" t="s">
        <v>85</v>
      </c>
      <c r="C89" s="19" t="s">
        <v>54</v>
      </c>
      <c r="D89" s="18" t="s">
        <v>116</v>
      </c>
      <c r="E89" s="24"/>
      <c r="F89" s="24"/>
      <c r="G89" s="24"/>
      <c r="H89" s="24"/>
      <c r="I89" s="24"/>
      <c r="J89" s="41"/>
      <c r="K89" s="24"/>
      <c r="L89" s="24"/>
      <c r="M89" s="24"/>
      <c r="N89" s="24"/>
      <c r="O89" s="24"/>
      <c r="P89" s="24"/>
      <c r="Q89" s="24">
        <f t="shared" si="6"/>
        <v>0</v>
      </c>
    </row>
    <row r="90" spans="1:17" ht="30.1" hidden="1">
      <c r="A90" s="19" t="s">
        <v>236</v>
      </c>
      <c r="B90" s="19" t="s">
        <v>88</v>
      </c>
      <c r="C90" s="19" t="s">
        <v>54</v>
      </c>
      <c r="D90" s="18" t="s">
        <v>90</v>
      </c>
      <c r="E90" s="24"/>
      <c r="F90" s="24"/>
      <c r="G90" s="24"/>
      <c r="H90" s="24"/>
      <c r="I90" s="24"/>
      <c r="J90" s="41"/>
      <c r="K90" s="24"/>
      <c r="L90" s="24"/>
      <c r="M90" s="24"/>
      <c r="N90" s="24"/>
      <c r="O90" s="24"/>
      <c r="P90" s="24"/>
      <c r="Q90" s="24">
        <f t="shared" si="6"/>
        <v>0</v>
      </c>
    </row>
    <row r="91" spans="1:17" ht="30.1" hidden="1">
      <c r="A91" s="19" t="s">
        <v>302</v>
      </c>
      <c r="B91" s="19" t="s">
        <v>304</v>
      </c>
      <c r="C91" s="19" t="s">
        <v>42</v>
      </c>
      <c r="D91" s="12" t="s">
        <v>306</v>
      </c>
      <c r="E91" s="24"/>
      <c r="F91" s="24"/>
      <c r="G91" s="24"/>
      <c r="H91" s="24"/>
      <c r="I91" s="24"/>
      <c r="J91" s="41"/>
      <c r="K91" s="24"/>
      <c r="L91" s="24"/>
      <c r="M91" s="24"/>
      <c r="N91" s="24"/>
      <c r="O91" s="24"/>
      <c r="P91" s="24"/>
      <c r="Q91" s="24">
        <f t="shared" si="6"/>
        <v>0</v>
      </c>
    </row>
    <row r="92" spans="1:17" ht="60.2" hidden="1">
      <c r="A92" s="19" t="s">
        <v>302</v>
      </c>
      <c r="B92" s="19" t="s">
        <v>328</v>
      </c>
      <c r="C92" s="19" t="s">
        <v>42</v>
      </c>
      <c r="D92" s="12" t="s">
        <v>329</v>
      </c>
      <c r="E92" s="24"/>
      <c r="F92" s="24"/>
      <c r="G92" s="24"/>
      <c r="H92" s="24"/>
      <c r="I92" s="24"/>
      <c r="J92" s="41"/>
      <c r="K92" s="24"/>
      <c r="L92" s="24"/>
      <c r="M92" s="24"/>
      <c r="N92" s="24"/>
      <c r="O92" s="24"/>
      <c r="P92" s="24"/>
      <c r="Q92" s="24">
        <f t="shared" si="6"/>
        <v>0</v>
      </c>
    </row>
    <row r="93" spans="1:17" ht="45.15" hidden="1">
      <c r="A93" s="19" t="s">
        <v>303</v>
      </c>
      <c r="B93" s="19" t="s">
        <v>305</v>
      </c>
      <c r="C93" s="19" t="s">
        <v>42</v>
      </c>
      <c r="D93" s="12" t="s">
        <v>307</v>
      </c>
      <c r="E93" s="24"/>
      <c r="F93" s="24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24">
        <f t="shared" si="6"/>
        <v>0</v>
      </c>
    </row>
    <row r="94" spans="1:17" ht="60.2" hidden="1">
      <c r="A94" s="19" t="s">
        <v>250</v>
      </c>
      <c r="B94" s="19" t="s">
        <v>249</v>
      </c>
      <c r="C94" s="19" t="s">
        <v>44</v>
      </c>
      <c r="D94" s="12" t="s">
        <v>308</v>
      </c>
      <c r="E94" s="24"/>
      <c r="F94" s="24"/>
      <c r="G94" s="24"/>
      <c r="H94" s="24"/>
      <c r="I94" s="24"/>
      <c r="J94" s="24">
        <f t="shared" ref="J94" si="19">K94+N94</f>
        <v>0</v>
      </c>
      <c r="K94" s="24"/>
      <c r="L94" s="24"/>
      <c r="M94" s="24"/>
      <c r="N94" s="24"/>
      <c r="O94" s="24"/>
      <c r="P94" s="24"/>
      <c r="Q94" s="24">
        <f t="shared" si="6"/>
        <v>0</v>
      </c>
    </row>
    <row r="95" spans="1:17" s="15" customFormat="1" ht="30.1" hidden="1">
      <c r="A95" s="19" t="s">
        <v>148</v>
      </c>
      <c r="B95" s="19" t="s">
        <v>147</v>
      </c>
      <c r="C95" s="19" t="s">
        <v>54</v>
      </c>
      <c r="D95" s="12" t="s">
        <v>149</v>
      </c>
      <c r="E95" s="77"/>
      <c r="F95" s="77"/>
      <c r="G95" s="77"/>
      <c r="H95" s="77"/>
      <c r="I95" s="77"/>
      <c r="J95" s="41"/>
      <c r="K95" s="24"/>
      <c r="L95" s="24"/>
      <c r="M95" s="24"/>
      <c r="N95" s="24"/>
      <c r="O95" s="24"/>
      <c r="P95" s="24"/>
      <c r="Q95" s="24">
        <f t="shared" si="6"/>
        <v>0</v>
      </c>
    </row>
    <row r="96" spans="1:17" ht="75.25" hidden="1">
      <c r="A96" s="19" t="s">
        <v>309</v>
      </c>
      <c r="B96" s="19" t="s">
        <v>310</v>
      </c>
      <c r="C96" s="19" t="s">
        <v>42</v>
      </c>
      <c r="D96" s="12" t="s">
        <v>311</v>
      </c>
      <c r="E96" s="77"/>
      <c r="F96" s="77"/>
      <c r="G96" s="77"/>
      <c r="H96" s="77"/>
      <c r="I96" s="77"/>
      <c r="J96" s="24"/>
      <c r="K96" s="24"/>
      <c r="L96" s="24"/>
      <c r="M96" s="24"/>
      <c r="N96" s="24"/>
      <c r="O96" s="24"/>
      <c r="P96" s="24"/>
      <c r="Q96" s="91"/>
    </row>
    <row r="97" spans="1:17" ht="75.25" hidden="1">
      <c r="A97" s="19" t="s">
        <v>312</v>
      </c>
      <c r="B97" s="19" t="s">
        <v>313</v>
      </c>
      <c r="C97" s="19" t="s">
        <v>68</v>
      </c>
      <c r="D97" s="12" t="s">
        <v>314</v>
      </c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>
        <f t="shared" ref="Q97:Q123" si="20">E97+J97</f>
        <v>0</v>
      </c>
    </row>
    <row r="98" spans="1:17" ht="45.15" hidden="1">
      <c r="A98" s="19" t="s">
        <v>315</v>
      </c>
      <c r="B98" s="19" t="s">
        <v>316</v>
      </c>
      <c r="C98" s="19" t="s">
        <v>47</v>
      </c>
      <c r="D98" s="12" t="s">
        <v>317</v>
      </c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>
        <f t="shared" si="20"/>
        <v>0</v>
      </c>
    </row>
    <row r="99" spans="1:17" ht="30.1" hidden="1">
      <c r="A99" s="19" t="s">
        <v>322</v>
      </c>
      <c r="B99" s="19" t="s">
        <v>318</v>
      </c>
      <c r="C99" s="19" t="s">
        <v>33</v>
      </c>
      <c r="D99" s="12" t="s">
        <v>319</v>
      </c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>
        <f>E99+J99</f>
        <v>0</v>
      </c>
    </row>
    <row r="100" spans="1:17" ht="30.1">
      <c r="A100" s="25" t="s">
        <v>153</v>
      </c>
      <c r="B100" s="19"/>
      <c r="C100" s="19"/>
      <c r="D100" s="26" t="s">
        <v>21</v>
      </c>
      <c r="E100" s="41">
        <f>E101</f>
        <v>-222.36818</v>
      </c>
      <c r="F100" s="41">
        <f>F101</f>
        <v>-222.36818</v>
      </c>
      <c r="G100" s="41">
        <f>G101</f>
        <v>0</v>
      </c>
      <c r="H100" s="24"/>
      <c r="I100" s="24"/>
      <c r="J100" s="41">
        <f>J101</f>
        <v>0</v>
      </c>
      <c r="K100" s="41">
        <f t="shared" ref="K100:P100" si="21">K101</f>
        <v>0</v>
      </c>
      <c r="L100" s="41">
        <f t="shared" si="21"/>
        <v>0</v>
      </c>
      <c r="M100" s="41">
        <f t="shared" si="21"/>
        <v>0</v>
      </c>
      <c r="N100" s="41">
        <f t="shared" si="21"/>
        <v>0</v>
      </c>
      <c r="O100" s="41">
        <f t="shared" si="21"/>
        <v>0</v>
      </c>
      <c r="P100" s="41">
        <f t="shared" si="21"/>
        <v>0</v>
      </c>
      <c r="Q100" s="41">
        <f>Q101</f>
        <v>-222.36818</v>
      </c>
    </row>
    <row r="101" spans="1:17" ht="30.1">
      <c r="A101" s="25" t="s">
        <v>154</v>
      </c>
      <c r="B101" s="19"/>
      <c r="C101" s="19"/>
      <c r="D101" s="26" t="s">
        <v>21</v>
      </c>
      <c r="E101" s="41">
        <f>E102+E103+E104</f>
        <v>-222.36818</v>
      </c>
      <c r="F101" s="41">
        <f>F102+F103+F104</f>
        <v>-222.36818</v>
      </c>
      <c r="G101" s="41">
        <f>G102+G103+G104</f>
        <v>0</v>
      </c>
      <c r="H101" s="41"/>
      <c r="I101" s="41"/>
      <c r="J101" s="41">
        <f t="shared" ref="J101:J102" si="22">K101+N101</f>
        <v>0</v>
      </c>
      <c r="K101" s="41">
        <f>K102+K103+K104</f>
        <v>0</v>
      </c>
      <c r="L101" s="41">
        <f t="shared" ref="L101:P101" si="23">L102+L103+L104</f>
        <v>0</v>
      </c>
      <c r="M101" s="41">
        <f t="shared" si="23"/>
        <v>0</v>
      </c>
      <c r="N101" s="41">
        <f t="shared" si="23"/>
        <v>0</v>
      </c>
      <c r="O101" s="41">
        <f t="shared" si="23"/>
        <v>0</v>
      </c>
      <c r="P101" s="41">
        <f t="shared" si="23"/>
        <v>0</v>
      </c>
      <c r="Q101" s="41">
        <f t="shared" si="20"/>
        <v>-222.36818</v>
      </c>
    </row>
    <row r="102" spans="1:17" ht="45.15">
      <c r="A102" s="19" t="s">
        <v>155</v>
      </c>
      <c r="B102" s="19" t="s">
        <v>124</v>
      </c>
      <c r="C102" s="19" t="s">
        <v>32</v>
      </c>
      <c r="D102" s="18" t="s">
        <v>126</v>
      </c>
      <c r="E102" s="24">
        <v>-19.810179999999999</v>
      </c>
      <c r="F102" s="24">
        <v>-19.810179999999999</v>
      </c>
      <c r="G102" s="24"/>
      <c r="H102" s="24"/>
      <c r="I102" s="24"/>
      <c r="J102" s="24">
        <f t="shared" si="22"/>
        <v>0</v>
      </c>
      <c r="K102" s="24"/>
      <c r="L102" s="24"/>
      <c r="M102" s="24"/>
      <c r="N102" s="24"/>
      <c r="O102" s="24"/>
      <c r="P102" s="24"/>
      <c r="Q102" s="24">
        <f t="shared" si="20"/>
        <v>-19.810179999999999</v>
      </c>
    </row>
    <row r="103" spans="1:17" s="15" customFormat="1" ht="30.1">
      <c r="A103" s="19" t="s">
        <v>156</v>
      </c>
      <c r="B103" s="19" t="s">
        <v>93</v>
      </c>
      <c r="C103" s="19" t="s">
        <v>54</v>
      </c>
      <c r="D103" s="12" t="s">
        <v>103</v>
      </c>
      <c r="E103" s="24">
        <v>-32.558</v>
      </c>
      <c r="F103" s="24">
        <v>-32.558</v>
      </c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>
        <f t="shared" si="20"/>
        <v>-32.558</v>
      </c>
    </row>
    <row r="104" spans="1:17" ht="60.2">
      <c r="A104" s="19" t="s">
        <v>157</v>
      </c>
      <c r="B104" s="19" t="s">
        <v>61</v>
      </c>
      <c r="C104" s="19" t="s">
        <v>54</v>
      </c>
      <c r="D104" s="11" t="s">
        <v>55</v>
      </c>
      <c r="E104" s="24">
        <v>-170</v>
      </c>
      <c r="F104" s="24">
        <v>-170</v>
      </c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>
        <f t="shared" si="20"/>
        <v>-170</v>
      </c>
    </row>
    <row r="105" spans="1:17" s="13" customFormat="1" ht="30.1">
      <c r="A105" s="25" t="s">
        <v>158</v>
      </c>
      <c r="B105" s="25"/>
      <c r="C105" s="25"/>
      <c r="D105" s="26" t="s">
        <v>15</v>
      </c>
      <c r="E105" s="41">
        <f>E106</f>
        <v>323.10000000000002</v>
      </c>
      <c r="F105" s="41">
        <f>F106</f>
        <v>310.45</v>
      </c>
      <c r="G105" s="41">
        <f t="shared" ref="G105:Q105" si="24">G106</f>
        <v>0</v>
      </c>
      <c r="H105" s="41">
        <f t="shared" si="24"/>
        <v>0</v>
      </c>
      <c r="I105" s="41">
        <f>I106</f>
        <v>12.649999999999999</v>
      </c>
      <c r="J105" s="41">
        <f>J106</f>
        <v>600</v>
      </c>
      <c r="K105" s="41">
        <f t="shared" si="24"/>
        <v>0</v>
      </c>
      <c r="L105" s="41">
        <f t="shared" si="24"/>
        <v>0</v>
      </c>
      <c r="M105" s="41">
        <f t="shared" si="24"/>
        <v>0</v>
      </c>
      <c r="N105" s="41">
        <f t="shared" si="24"/>
        <v>600</v>
      </c>
      <c r="O105" s="41">
        <f t="shared" si="24"/>
        <v>600</v>
      </c>
      <c r="P105" s="41">
        <f t="shared" si="24"/>
        <v>600</v>
      </c>
      <c r="Q105" s="41">
        <f t="shared" si="24"/>
        <v>923.1</v>
      </c>
    </row>
    <row r="106" spans="1:17" ht="36.799999999999997" customHeight="1">
      <c r="A106" s="25" t="s">
        <v>159</v>
      </c>
      <c r="B106" s="19"/>
      <c r="C106" s="19"/>
      <c r="D106" s="26" t="s">
        <v>15</v>
      </c>
      <c r="E106" s="41">
        <f>E107+E109+E110+E111+E108+E112+E113</f>
        <v>323.10000000000002</v>
      </c>
      <c r="F106" s="41">
        <f>F111+F109+F110</f>
        <v>310.45</v>
      </c>
      <c r="G106" s="41">
        <f t="shared" ref="G106:P106" si="25">G107+G109+G110+G111+G108+G112+G113</f>
        <v>0</v>
      </c>
      <c r="H106" s="41">
        <f t="shared" si="25"/>
        <v>0</v>
      </c>
      <c r="I106" s="41">
        <f>I111+I110</f>
        <v>12.649999999999999</v>
      </c>
      <c r="J106" s="41">
        <f>K106+N106</f>
        <v>600</v>
      </c>
      <c r="K106" s="41">
        <f t="shared" si="25"/>
        <v>0</v>
      </c>
      <c r="L106" s="41">
        <f t="shared" si="25"/>
        <v>0</v>
      </c>
      <c r="M106" s="41">
        <f t="shared" si="25"/>
        <v>0</v>
      </c>
      <c r="N106" s="41">
        <f t="shared" si="25"/>
        <v>600</v>
      </c>
      <c r="O106" s="41">
        <f t="shared" si="25"/>
        <v>600</v>
      </c>
      <c r="P106" s="41">
        <f t="shared" si="25"/>
        <v>600</v>
      </c>
      <c r="Q106" s="41">
        <f t="shared" si="20"/>
        <v>923.1</v>
      </c>
    </row>
    <row r="107" spans="1:17" ht="45.15" hidden="1">
      <c r="A107" s="19" t="s">
        <v>160</v>
      </c>
      <c r="B107" s="19" t="s">
        <v>124</v>
      </c>
      <c r="C107" s="19" t="s">
        <v>32</v>
      </c>
      <c r="D107" s="18" t="s">
        <v>126</v>
      </c>
      <c r="E107" s="24"/>
      <c r="F107" s="24"/>
      <c r="G107" s="24"/>
      <c r="H107" s="24"/>
      <c r="I107" s="24"/>
      <c r="J107" s="41"/>
      <c r="K107" s="24"/>
      <c r="L107" s="24"/>
      <c r="M107" s="24"/>
      <c r="N107" s="24"/>
      <c r="O107" s="24"/>
      <c r="P107" s="24"/>
      <c r="Q107" s="24">
        <f t="shared" si="20"/>
        <v>0</v>
      </c>
    </row>
    <row r="108" spans="1:17" ht="60.2" hidden="1">
      <c r="A108" s="19" t="s">
        <v>170</v>
      </c>
      <c r="B108" s="19" t="s">
        <v>169</v>
      </c>
      <c r="C108" s="19" t="s">
        <v>50</v>
      </c>
      <c r="D108" s="18" t="s">
        <v>171</v>
      </c>
      <c r="E108" s="24"/>
      <c r="F108" s="24"/>
      <c r="G108" s="24"/>
      <c r="H108" s="24"/>
      <c r="I108" s="24"/>
      <c r="J108" s="24">
        <f t="shared" ref="J108:J112" si="26">K108+N108</f>
        <v>0</v>
      </c>
      <c r="K108" s="24"/>
      <c r="L108" s="24"/>
      <c r="M108" s="24"/>
      <c r="N108" s="24"/>
      <c r="O108" s="24"/>
      <c r="P108" s="24"/>
      <c r="Q108" s="24">
        <f t="shared" si="20"/>
        <v>0</v>
      </c>
    </row>
    <row r="109" spans="1:17" ht="15.05">
      <c r="A109" s="19" t="s">
        <v>162</v>
      </c>
      <c r="B109" s="19" t="s">
        <v>161</v>
      </c>
      <c r="C109" s="19" t="s">
        <v>95</v>
      </c>
      <c r="D109" s="12" t="s">
        <v>163</v>
      </c>
      <c r="E109" s="77">
        <v>30</v>
      </c>
      <c r="F109" s="77">
        <v>30</v>
      </c>
      <c r="G109" s="77"/>
      <c r="H109" s="77"/>
      <c r="I109" s="77"/>
      <c r="J109" s="24">
        <f t="shared" si="26"/>
        <v>0</v>
      </c>
      <c r="K109" s="77"/>
      <c r="L109" s="77"/>
      <c r="M109" s="77"/>
      <c r="N109" s="77"/>
      <c r="O109" s="77"/>
      <c r="P109" s="77"/>
      <c r="Q109" s="77">
        <f t="shared" si="20"/>
        <v>30</v>
      </c>
    </row>
    <row r="110" spans="1:17" ht="15.05">
      <c r="A110" s="19" t="s">
        <v>165</v>
      </c>
      <c r="B110" s="19" t="s">
        <v>164</v>
      </c>
      <c r="C110" s="19" t="s">
        <v>95</v>
      </c>
      <c r="D110" s="12" t="s">
        <v>166</v>
      </c>
      <c r="E110" s="77">
        <v>36.6</v>
      </c>
      <c r="F110" s="77">
        <v>30</v>
      </c>
      <c r="G110" s="77"/>
      <c r="H110" s="77"/>
      <c r="I110" s="77">
        <v>6.6</v>
      </c>
      <c r="J110" s="24">
        <f t="shared" si="26"/>
        <v>0</v>
      </c>
      <c r="K110" s="77"/>
      <c r="L110" s="77"/>
      <c r="M110" s="77"/>
      <c r="N110" s="77"/>
      <c r="O110" s="77"/>
      <c r="P110" s="77"/>
      <c r="Q110" s="77">
        <f t="shared" si="20"/>
        <v>36.6</v>
      </c>
    </row>
    <row r="111" spans="1:17" ht="45.15">
      <c r="A111" s="19" t="s">
        <v>167</v>
      </c>
      <c r="B111" s="19" t="s">
        <v>94</v>
      </c>
      <c r="C111" s="19" t="s">
        <v>96</v>
      </c>
      <c r="D111" s="12" t="s">
        <v>168</v>
      </c>
      <c r="E111" s="77">
        <v>256.5</v>
      </c>
      <c r="F111" s="77">
        <f>-6.05+256.5</f>
        <v>250.45</v>
      </c>
      <c r="G111" s="77"/>
      <c r="H111" s="77"/>
      <c r="I111" s="77">
        <v>6.05</v>
      </c>
      <c r="J111" s="24">
        <f t="shared" si="26"/>
        <v>600</v>
      </c>
      <c r="K111" s="77"/>
      <c r="L111" s="77"/>
      <c r="M111" s="77"/>
      <c r="N111" s="77">
        <v>600</v>
      </c>
      <c r="O111" s="77">
        <v>600</v>
      </c>
      <c r="P111" s="77">
        <v>600</v>
      </c>
      <c r="Q111" s="77">
        <f t="shared" si="20"/>
        <v>856.5</v>
      </c>
    </row>
    <row r="112" spans="1:17" ht="30.1" hidden="1">
      <c r="A112" s="19" t="s">
        <v>323</v>
      </c>
      <c r="B112" s="19" t="s">
        <v>288</v>
      </c>
      <c r="C112" s="19" t="s">
        <v>97</v>
      </c>
      <c r="D112" s="12" t="s">
        <v>289</v>
      </c>
      <c r="E112" s="77"/>
      <c r="F112" s="77"/>
      <c r="G112" s="77"/>
      <c r="H112" s="77"/>
      <c r="I112" s="77"/>
      <c r="J112" s="24">
        <f t="shared" si="26"/>
        <v>0</v>
      </c>
      <c r="K112" s="77"/>
      <c r="L112" s="77"/>
      <c r="M112" s="77"/>
      <c r="N112" s="77"/>
      <c r="O112" s="77"/>
      <c r="P112" s="77"/>
      <c r="Q112" s="77">
        <f t="shared" si="20"/>
        <v>0</v>
      </c>
    </row>
    <row r="113" spans="1:17" ht="15.05" hidden="1">
      <c r="A113" s="19" t="s">
        <v>286</v>
      </c>
      <c r="B113" s="19" t="s">
        <v>287</v>
      </c>
      <c r="C113" s="19" t="s">
        <v>97</v>
      </c>
      <c r="D113" s="12" t="s">
        <v>290</v>
      </c>
      <c r="E113" s="77"/>
      <c r="F113" s="77"/>
      <c r="G113" s="77"/>
      <c r="H113" s="77"/>
      <c r="I113" s="77"/>
      <c r="J113" s="24"/>
      <c r="K113" s="77"/>
      <c r="L113" s="77"/>
      <c r="M113" s="77"/>
      <c r="N113" s="77"/>
      <c r="O113" s="77"/>
      <c r="P113" s="77"/>
      <c r="Q113" s="77">
        <f t="shared" si="20"/>
        <v>0</v>
      </c>
    </row>
    <row r="114" spans="1:17" ht="52.55" customHeight="1">
      <c r="A114" s="25" t="s">
        <v>59</v>
      </c>
      <c r="B114" s="25"/>
      <c r="C114" s="25"/>
      <c r="D114" s="26" t="s">
        <v>18</v>
      </c>
      <c r="E114" s="78">
        <f>E115</f>
        <v>108.2</v>
      </c>
      <c r="F114" s="78">
        <f>F115</f>
        <v>108.2</v>
      </c>
      <c r="G114" s="78">
        <f t="shared" ref="G114:H114" si="27">G115</f>
        <v>0</v>
      </c>
      <c r="H114" s="78">
        <f t="shared" si="27"/>
        <v>0</v>
      </c>
      <c r="I114" s="78"/>
      <c r="J114" s="78">
        <f>J115</f>
        <v>0</v>
      </c>
      <c r="K114" s="78">
        <f t="shared" ref="K114:P114" si="28">K115</f>
        <v>0</v>
      </c>
      <c r="L114" s="78">
        <f t="shared" si="28"/>
        <v>0</v>
      </c>
      <c r="M114" s="78">
        <f t="shared" si="28"/>
        <v>0</v>
      </c>
      <c r="N114" s="78">
        <f t="shared" si="28"/>
        <v>0</v>
      </c>
      <c r="O114" s="78">
        <f t="shared" si="28"/>
        <v>0</v>
      </c>
      <c r="P114" s="78">
        <f t="shared" si="28"/>
        <v>0</v>
      </c>
      <c r="Q114" s="41">
        <f t="shared" si="20"/>
        <v>108.2</v>
      </c>
    </row>
    <row r="115" spans="1:17" ht="50.25" customHeight="1">
      <c r="A115" s="25" t="s">
        <v>60</v>
      </c>
      <c r="B115" s="25"/>
      <c r="C115" s="25"/>
      <c r="D115" s="26" t="s">
        <v>18</v>
      </c>
      <c r="E115" s="41">
        <f>E116+E118+E119+E120+E121+E122+E117</f>
        <v>108.2</v>
      </c>
      <c r="F115" s="41">
        <f>F119</f>
        <v>108.2</v>
      </c>
      <c r="G115" s="41">
        <f t="shared" ref="G115:P115" si="29">G116+G118+G119+G120+G121+G122+G117</f>
        <v>0</v>
      </c>
      <c r="H115" s="41">
        <f t="shared" si="29"/>
        <v>0</v>
      </c>
      <c r="I115" s="41"/>
      <c r="J115" s="41">
        <f>K115+N115</f>
        <v>0</v>
      </c>
      <c r="K115" s="41">
        <f t="shared" si="29"/>
        <v>0</v>
      </c>
      <c r="L115" s="41">
        <f t="shared" si="29"/>
        <v>0</v>
      </c>
      <c r="M115" s="41">
        <f t="shared" si="29"/>
        <v>0</v>
      </c>
      <c r="N115" s="41">
        <f t="shared" si="29"/>
        <v>0</v>
      </c>
      <c r="O115" s="41">
        <f t="shared" si="29"/>
        <v>0</v>
      </c>
      <c r="P115" s="41">
        <f t="shared" si="29"/>
        <v>0</v>
      </c>
      <c r="Q115" s="41">
        <f t="shared" si="20"/>
        <v>108.2</v>
      </c>
    </row>
    <row r="116" spans="1:17" ht="47.3" hidden="1" customHeight="1">
      <c r="A116" s="19" t="s">
        <v>172</v>
      </c>
      <c r="B116" s="19" t="s">
        <v>124</v>
      </c>
      <c r="C116" s="19" t="s">
        <v>32</v>
      </c>
      <c r="D116" s="18" t="s">
        <v>126</v>
      </c>
      <c r="E116" s="24"/>
      <c r="F116" s="24"/>
      <c r="G116" s="24"/>
      <c r="H116" s="24"/>
      <c r="I116" s="24"/>
      <c r="J116" s="77">
        <f>K116+N116</f>
        <v>0</v>
      </c>
      <c r="K116" s="41"/>
      <c r="L116" s="41"/>
      <c r="M116" s="41"/>
      <c r="N116" s="24"/>
      <c r="O116" s="24"/>
      <c r="P116" s="24"/>
      <c r="Q116" s="41">
        <f t="shared" si="20"/>
        <v>0</v>
      </c>
    </row>
    <row r="117" spans="1:17" ht="15.75" hidden="1" customHeight="1">
      <c r="A117" s="19" t="s">
        <v>174</v>
      </c>
      <c r="B117" s="19" t="s">
        <v>173</v>
      </c>
      <c r="C117" s="19" t="s">
        <v>54</v>
      </c>
      <c r="D117" s="12" t="s">
        <v>63</v>
      </c>
      <c r="E117" s="24"/>
      <c r="F117" s="24"/>
      <c r="G117" s="24"/>
      <c r="H117" s="24"/>
      <c r="I117" s="24"/>
      <c r="J117" s="77"/>
      <c r="K117" s="41"/>
      <c r="L117" s="41"/>
      <c r="M117" s="41"/>
      <c r="N117" s="24"/>
      <c r="O117" s="24"/>
      <c r="P117" s="24"/>
      <c r="Q117" s="41"/>
    </row>
    <row r="118" spans="1:17" ht="15.75" hidden="1" customHeight="1">
      <c r="A118" s="19" t="s">
        <v>176</v>
      </c>
      <c r="B118" s="19" t="s">
        <v>175</v>
      </c>
      <c r="C118" s="19" t="s">
        <v>54</v>
      </c>
      <c r="D118" s="12" t="s">
        <v>111</v>
      </c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41">
        <f t="shared" si="20"/>
        <v>0</v>
      </c>
    </row>
    <row r="119" spans="1:17" ht="60.2">
      <c r="A119" s="19" t="s">
        <v>62</v>
      </c>
      <c r="B119" s="19" t="s">
        <v>61</v>
      </c>
      <c r="C119" s="19" t="s">
        <v>54</v>
      </c>
      <c r="D119" s="11" t="s">
        <v>55</v>
      </c>
      <c r="E119" s="24">
        <v>108.2</v>
      </c>
      <c r="F119" s="24">
        <f>E119</f>
        <v>108.2</v>
      </c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>
        <f t="shared" si="20"/>
        <v>108.2</v>
      </c>
    </row>
    <row r="120" spans="1:17" ht="30.1" hidden="1">
      <c r="A120" s="19" t="s">
        <v>65</v>
      </c>
      <c r="B120" s="19" t="s">
        <v>64</v>
      </c>
      <c r="C120" s="19" t="s">
        <v>56</v>
      </c>
      <c r="D120" s="12" t="s">
        <v>102</v>
      </c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41">
        <f t="shared" si="20"/>
        <v>0</v>
      </c>
    </row>
    <row r="121" spans="1:17" ht="30.1" hidden="1">
      <c r="A121" s="19" t="s">
        <v>104</v>
      </c>
      <c r="B121" s="19" t="s">
        <v>105</v>
      </c>
      <c r="C121" s="19" t="s">
        <v>56</v>
      </c>
      <c r="D121" s="12" t="s">
        <v>106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41">
        <f t="shared" si="20"/>
        <v>0</v>
      </c>
    </row>
    <row r="122" spans="1:17" s="16" customFormat="1" ht="60.75" hidden="1">
      <c r="A122" s="19" t="s">
        <v>112</v>
      </c>
      <c r="B122" s="19" t="s">
        <v>113</v>
      </c>
      <c r="C122" s="19" t="s">
        <v>56</v>
      </c>
      <c r="D122" s="18" t="s">
        <v>114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41">
        <f t="shared" si="20"/>
        <v>0</v>
      </c>
    </row>
    <row r="123" spans="1:17" s="13" customFormat="1" ht="30.1">
      <c r="A123" s="25" t="s">
        <v>177</v>
      </c>
      <c r="B123" s="25"/>
      <c r="C123" s="25"/>
      <c r="D123" s="26" t="s">
        <v>22</v>
      </c>
      <c r="E123" s="78">
        <f>E124</f>
        <v>2582</v>
      </c>
      <c r="F123" s="78">
        <f>F124</f>
        <v>2582</v>
      </c>
      <c r="G123" s="78">
        <f t="shared" ref="G123:P123" si="30">G124</f>
        <v>0</v>
      </c>
      <c r="H123" s="78">
        <f t="shared" si="30"/>
        <v>0</v>
      </c>
      <c r="I123" s="78"/>
      <c r="J123" s="78">
        <f t="shared" si="30"/>
        <v>6762.3450800000001</v>
      </c>
      <c r="K123" s="78">
        <f t="shared" si="30"/>
        <v>0</v>
      </c>
      <c r="L123" s="78">
        <f t="shared" si="30"/>
        <v>0</v>
      </c>
      <c r="M123" s="78">
        <f t="shared" si="30"/>
        <v>0</v>
      </c>
      <c r="N123" s="78">
        <f t="shared" si="30"/>
        <v>6762.3450800000001</v>
      </c>
      <c r="O123" s="78">
        <f t="shared" si="30"/>
        <v>6762.3450800000001</v>
      </c>
      <c r="P123" s="78">
        <f t="shared" si="30"/>
        <v>3208</v>
      </c>
      <c r="Q123" s="78">
        <f t="shared" si="20"/>
        <v>9344.3450799999991</v>
      </c>
    </row>
    <row r="124" spans="1:17" ht="30.1">
      <c r="A124" s="25" t="s">
        <v>178</v>
      </c>
      <c r="B124" s="19"/>
      <c r="C124" s="19"/>
      <c r="D124" s="26" t="s">
        <v>22</v>
      </c>
      <c r="E124" s="41">
        <f>E125+E126+E127+E128+E129+E130+E131+E133+E134+E137+E139+E140+E141</f>
        <v>2582</v>
      </c>
      <c r="F124" s="41">
        <f>F125+F126+F128+F129+F131</f>
        <v>2582</v>
      </c>
      <c r="G124" s="41">
        <f t="shared" ref="G124:P124" si="31">G125+G126+G127+G128+G129+G130+G131+G133+G134+G137+G139+G140+G141</f>
        <v>0</v>
      </c>
      <c r="H124" s="41">
        <f t="shared" si="31"/>
        <v>0</v>
      </c>
      <c r="I124" s="41"/>
      <c r="J124" s="41">
        <f t="shared" si="31"/>
        <v>6762.3450800000001</v>
      </c>
      <c r="K124" s="41">
        <f t="shared" si="31"/>
        <v>0</v>
      </c>
      <c r="L124" s="41">
        <f t="shared" si="31"/>
        <v>0</v>
      </c>
      <c r="M124" s="41">
        <f t="shared" si="31"/>
        <v>0</v>
      </c>
      <c r="N124" s="41">
        <f t="shared" si="31"/>
        <v>6762.3450800000001</v>
      </c>
      <c r="O124" s="41">
        <f t="shared" si="31"/>
        <v>6762.3450800000001</v>
      </c>
      <c r="P124" s="41">
        <f t="shared" si="31"/>
        <v>3208</v>
      </c>
      <c r="Q124" s="78">
        <f>E124+J124</f>
        <v>9344.3450799999991</v>
      </c>
    </row>
    <row r="125" spans="1:17" ht="45.15">
      <c r="A125" s="19" t="s">
        <v>179</v>
      </c>
      <c r="B125" s="19" t="s">
        <v>124</v>
      </c>
      <c r="C125" s="19" t="s">
        <v>32</v>
      </c>
      <c r="D125" s="18" t="s">
        <v>126</v>
      </c>
      <c r="E125" s="24">
        <v>-8</v>
      </c>
      <c r="F125" s="24">
        <f>E125</f>
        <v>-8</v>
      </c>
      <c r="G125" s="24"/>
      <c r="H125" s="24"/>
      <c r="I125" s="24"/>
      <c r="J125" s="24">
        <f t="shared" ref="J125:J142" si="32">K125+N125</f>
        <v>-2</v>
      </c>
      <c r="K125" s="24"/>
      <c r="L125" s="24"/>
      <c r="M125" s="24"/>
      <c r="N125" s="24">
        <v>-2</v>
      </c>
      <c r="O125" s="24">
        <v>-2</v>
      </c>
      <c r="P125" s="24">
        <v>-2</v>
      </c>
      <c r="Q125" s="24">
        <f>E125+J125</f>
        <v>-10</v>
      </c>
    </row>
    <row r="126" spans="1:17" ht="45" customHeight="1">
      <c r="A126" s="19" t="s">
        <v>393</v>
      </c>
      <c r="B126" s="19" t="s">
        <v>238</v>
      </c>
      <c r="C126" s="19" t="s">
        <v>239</v>
      </c>
      <c r="D126" s="18" t="s">
        <v>240</v>
      </c>
      <c r="E126" s="24">
        <v>10</v>
      </c>
      <c r="F126" s="24">
        <f t="shared" ref="F126:F131" si="33">E126</f>
        <v>10</v>
      </c>
      <c r="G126" s="24"/>
      <c r="H126" s="24"/>
      <c r="I126" s="24"/>
      <c r="J126" s="24">
        <f t="shared" si="32"/>
        <v>0</v>
      </c>
      <c r="K126" s="24"/>
      <c r="L126" s="24"/>
      <c r="M126" s="24"/>
      <c r="N126" s="24"/>
      <c r="O126" s="24"/>
      <c r="P126" s="24"/>
      <c r="Q126" s="24">
        <f>E126+J126</f>
        <v>10</v>
      </c>
    </row>
    <row r="127" spans="1:17" ht="15.75" hidden="1" customHeight="1">
      <c r="A127" s="19" t="s">
        <v>301</v>
      </c>
      <c r="B127" s="19" t="s">
        <v>300</v>
      </c>
      <c r="C127" s="19" t="s">
        <v>252</v>
      </c>
      <c r="D127" s="18" t="s">
        <v>253</v>
      </c>
      <c r="E127" s="24"/>
      <c r="F127" s="24">
        <f t="shared" si="33"/>
        <v>0</v>
      </c>
      <c r="G127" s="24"/>
      <c r="H127" s="24"/>
      <c r="I127" s="24"/>
      <c r="J127" s="41"/>
      <c r="K127" s="24"/>
      <c r="L127" s="24"/>
      <c r="M127" s="24"/>
      <c r="N127" s="24"/>
      <c r="O127" s="24"/>
      <c r="P127" s="24"/>
      <c r="Q127" s="24">
        <f>E127+J127</f>
        <v>0</v>
      </c>
    </row>
    <row r="128" spans="1:17" ht="30.1">
      <c r="A128" s="19" t="s">
        <v>201</v>
      </c>
      <c r="B128" s="19" t="s">
        <v>200</v>
      </c>
      <c r="C128" s="19" t="s">
        <v>40</v>
      </c>
      <c r="D128" s="12" t="s">
        <v>202</v>
      </c>
      <c r="E128" s="77">
        <v>160.09153000000001</v>
      </c>
      <c r="F128" s="24">
        <f t="shared" si="33"/>
        <v>160.09153000000001</v>
      </c>
      <c r="G128" s="24"/>
      <c r="H128" s="24"/>
      <c r="I128" s="24"/>
      <c r="J128" s="24">
        <f t="shared" si="32"/>
        <v>210</v>
      </c>
      <c r="K128" s="24"/>
      <c r="L128" s="24"/>
      <c r="M128" s="24"/>
      <c r="N128" s="24">
        <v>210</v>
      </c>
      <c r="O128" s="24">
        <v>210</v>
      </c>
      <c r="P128" s="24">
        <v>210</v>
      </c>
      <c r="Q128" s="24">
        <f>E128+J128</f>
        <v>370.09153000000003</v>
      </c>
    </row>
    <row r="129" spans="1:17" ht="30.1">
      <c r="A129" s="19" t="s">
        <v>261</v>
      </c>
      <c r="B129" s="19" t="s">
        <v>260</v>
      </c>
      <c r="C129" s="19" t="s">
        <v>40</v>
      </c>
      <c r="D129" s="12" t="s">
        <v>262</v>
      </c>
      <c r="E129" s="77">
        <v>2580</v>
      </c>
      <c r="F129" s="24">
        <f t="shared" si="33"/>
        <v>2580</v>
      </c>
      <c r="G129" s="24"/>
      <c r="H129" s="24"/>
      <c r="I129" s="24"/>
      <c r="J129" s="24">
        <f t="shared" si="32"/>
        <v>0</v>
      </c>
      <c r="K129" s="24"/>
      <c r="L129" s="24"/>
      <c r="M129" s="24"/>
      <c r="N129" s="24"/>
      <c r="O129" s="24"/>
      <c r="P129" s="24"/>
      <c r="Q129" s="24">
        <f t="shared" ref="Q129:Q142" si="34">E129+J129</f>
        <v>2580</v>
      </c>
    </row>
    <row r="130" spans="1:17" ht="31.6" hidden="1" customHeight="1">
      <c r="A130" s="19" t="s">
        <v>204</v>
      </c>
      <c r="B130" s="19" t="s">
        <v>203</v>
      </c>
      <c r="C130" s="19" t="s">
        <v>40</v>
      </c>
      <c r="D130" s="12" t="s">
        <v>205</v>
      </c>
      <c r="E130" s="77"/>
      <c r="F130" s="24">
        <f t="shared" si="33"/>
        <v>0</v>
      </c>
      <c r="G130" s="24"/>
      <c r="H130" s="24"/>
      <c r="I130" s="24"/>
      <c r="J130" s="24">
        <f t="shared" si="32"/>
        <v>0</v>
      </c>
      <c r="K130" s="24"/>
      <c r="L130" s="24"/>
      <c r="M130" s="24"/>
      <c r="N130" s="24"/>
      <c r="O130" s="24"/>
      <c r="P130" s="24"/>
      <c r="Q130" s="24">
        <f t="shared" si="34"/>
        <v>0</v>
      </c>
    </row>
    <row r="131" spans="1:17" ht="30.1">
      <c r="A131" s="19" t="s">
        <v>255</v>
      </c>
      <c r="B131" s="19" t="s">
        <v>254</v>
      </c>
      <c r="C131" s="19" t="s">
        <v>40</v>
      </c>
      <c r="D131" s="12" t="s">
        <v>256</v>
      </c>
      <c r="E131" s="77">
        <v>-160.09153000000001</v>
      </c>
      <c r="F131" s="24">
        <f t="shared" si="33"/>
        <v>-160.09153000000001</v>
      </c>
      <c r="G131" s="24"/>
      <c r="H131" s="24"/>
      <c r="I131" s="24"/>
      <c r="J131" s="24">
        <f t="shared" si="32"/>
        <v>0</v>
      </c>
      <c r="K131" s="24"/>
      <c r="L131" s="24"/>
      <c r="M131" s="24"/>
      <c r="N131" s="24"/>
      <c r="O131" s="24"/>
      <c r="P131" s="24"/>
      <c r="Q131" s="24">
        <f t="shared" si="34"/>
        <v>-160.09153000000001</v>
      </c>
    </row>
    <row r="132" spans="1:17" ht="30.1" hidden="1">
      <c r="A132" s="19" t="s">
        <v>332</v>
      </c>
      <c r="B132" s="19" t="s">
        <v>333</v>
      </c>
      <c r="C132" s="19" t="s">
        <v>40</v>
      </c>
      <c r="D132" s="12" t="s">
        <v>334</v>
      </c>
      <c r="E132" s="77"/>
      <c r="F132" s="77"/>
      <c r="G132" s="24"/>
      <c r="H132" s="24"/>
      <c r="I132" s="24"/>
      <c r="J132" s="24">
        <f t="shared" si="32"/>
        <v>0</v>
      </c>
      <c r="K132" s="24"/>
      <c r="L132" s="24"/>
      <c r="M132" s="24"/>
      <c r="N132" s="24"/>
      <c r="O132" s="24"/>
      <c r="P132" s="24"/>
      <c r="Q132" s="24">
        <f t="shared" si="34"/>
        <v>0</v>
      </c>
    </row>
    <row r="133" spans="1:17" ht="30.1" hidden="1">
      <c r="A133" s="19" t="s">
        <v>335</v>
      </c>
      <c r="B133" s="19" t="s">
        <v>336</v>
      </c>
      <c r="C133" s="19" t="s">
        <v>40</v>
      </c>
      <c r="D133" s="12" t="s">
        <v>337</v>
      </c>
      <c r="E133" s="77"/>
      <c r="F133" s="77"/>
      <c r="G133" s="24"/>
      <c r="H133" s="24"/>
      <c r="I133" s="24"/>
      <c r="J133" s="24">
        <f t="shared" si="32"/>
        <v>0</v>
      </c>
      <c r="K133" s="24"/>
      <c r="L133" s="24"/>
      <c r="M133" s="24"/>
      <c r="N133" s="24"/>
      <c r="O133" s="24"/>
      <c r="P133" s="24"/>
      <c r="Q133" s="24">
        <f t="shared" si="34"/>
        <v>0</v>
      </c>
    </row>
    <row r="134" spans="1:17" s="16" customFormat="1" ht="15.6">
      <c r="A134" s="19" t="s">
        <v>180</v>
      </c>
      <c r="B134" s="19" t="s">
        <v>99</v>
      </c>
      <c r="C134" s="19" t="s">
        <v>40</v>
      </c>
      <c r="D134" s="18" t="s">
        <v>121</v>
      </c>
      <c r="E134" s="24"/>
      <c r="F134" s="24"/>
      <c r="G134" s="24"/>
      <c r="H134" s="24"/>
      <c r="I134" s="24"/>
      <c r="J134" s="24">
        <f t="shared" si="32"/>
        <v>410</v>
      </c>
      <c r="K134" s="24"/>
      <c r="L134" s="24"/>
      <c r="M134" s="24"/>
      <c r="N134" s="24">
        <f>140+270</f>
        <v>410</v>
      </c>
      <c r="O134" s="24">
        <f>140+270</f>
        <v>410</v>
      </c>
      <c r="P134" s="24"/>
      <c r="Q134" s="24">
        <f t="shared" si="34"/>
        <v>410</v>
      </c>
    </row>
    <row r="135" spans="1:17" s="16" customFormat="1" ht="30.65" hidden="1">
      <c r="A135" s="19" t="s">
        <v>338</v>
      </c>
      <c r="B135" s="19" t="s">
        <v>339</v>
      </c>
      <c r="C135" s="19" t="s">
        <v>40</v>
      </c>
      <c r="D135" s="18" t="s">
        <v>340</v>
      </c>
      <c r="E135" s="24"/>
      <c r="F135" s="24"/>
      <c r="G135" s="24"/>
      <c r="H135" s="24"/>
      <c r="I135" s="24"/>
      <c r="J135" s="24">
        <f t="shared" si="32"/>
        <v>0</v>
      </c>
      <c r="K135" s="24"/>
      <c r="L135" s="24"/>
      <c r="M135" s="24"/>
      <c r="N135" s="24"/>
      <c r="O135" s="24"/>
      <c r="P135" s="24"/>
      <c r="Q135" s="24">
        <f t="shared" si="34"/>
        <v>0</v>
      </c>
    </row>
    <row r="136" spans="1:17" s="16" customFormat="1" ht="30.65" hidden="1">
      <c r="A136" s="19" t="s">
        <v>349</v>
      </c>
      <c r="B136" s="19" t="s">
        <v>348</v>
      </c>
      <c r="C136" s="19" t="s">
        <v>265</v>
      </c>
      <c r="D136" s="18" t="s">
        <v>350</v>
      </c>
      <c r="E136" s="24"/>
      <c r="F136" s="24"/>
      <c r="G136" s="24"/>
      <c r="H136" s="24"/>
      <c r="I136" s="24"/>
      <c r="J136" s="24">
        <f t="shared" si="32"/>
        <v>0</v>
      </c>
      <c r="K136" s="24"/>
      <c r="L136" s="24"/>
      <c r="M136" s="24"/>
      <c r="N136" s="24"/>
      <c r="O136" s="24"/>
      <c r="P136" s="24"/>
      <c r="Q136" s="24">
        <f t="shared" si="34"/>
        <v>0</v>
      </c>
    </row>
    <row r="137" spans="1:17" s="16" customFormat="1" ht="30.65" hidden="1">
      <c r="A137" s="19" t="s">
        <v>264</v>
      </c>
      <c r="B137" s="19" t="s">
        <v>263</v>
      </c>
      <c r="C137" s="19" t="s">
        <v>265</v>
      </c>
      <c r="D137" s="12" t="s">
        <v>266</v>
      </c>
      <c r="E137" s="24"/>
      <c r="F137" s="24"/>
      <c r="G137" s="24"/>
      <c r="H137" s="24"/>
      <c r="I137" s="24"/>
      <c r="J137" s="24">
        <f t="shared" si="32"/>
        <v>0</v>
      </c>
      <c r="K137" s="24"/>
      <c r="L137" s="24"/>
      <c r="M137" s="24"/>
      <c r="N137" s="24"/>
      <c r="O137" s="24"/>
      <c r="P137" s="24"/>
      <c r="Q137" s="24">
        <f t="shared" si="34"/>
        <v>0</v>
      </c>
    </row>
    <row r="138" spans="1:17" s="16" customFormat="1" ht="15.6" hidden="1">
      <c r="A138" s="19" t="s">
        <v>380</v>
      </c>
      <c r="B138" s="19" t="s">
        <v>211</v>
      </c>
      <c r="C138" s="19" t="s">
        <v>115</v>
      </c>
      <c r="D138" s="18" t="s">
        <v>213</v>
      </c>
      <c r="E138" s="24"/>
      <c r="F138" s="24"/>
      <c r="G138" s="24"/>
      <c r="H138" s="24"/>
      <c r="I138" s="24"/>
      <c r="J138" s="24">
        <f t="shared" si="32"/>
        <v>0</v>
      </c>
      <c r="K138" s="24"/>
      <c r="L138" s="24"/>
      <c r="M138" s="24"/>
      <c r="N138" s="24"/>
      <c r="O138" s="24"/>
      <c r="P138" s="24"/>
      <c r="Q138" s="24">
        <f t="shared" si="34"/>
        <v>0</v>
      </c>
    </row>
    <row r="139" spans="1:17" s="16" customFormat="1" ht="30.65" hidden="1">
      <c r="A139" s="19" t="s">
        <v>292</v>
      </c>
      <c r="B139" s="19" t="s">
        <v>291</v>
      </c>
      <c r="C139" s="19" t="s">
        <v>58</v>
      </c>
      <c r="D139" s="18" t="s">
        <v>258</v>
      </c>
      <c r="E139" s="24"/>
      <c r="F139" s="24"/>
      <c r="G139" s="24"/>
      <c r="H139" s="24"/>
      <c r="I139" s="24"/>
      <c r="J139" s="24">
        <f t="shared" si="32"/>
        <v>0</v>
      </c>
      <c r="K139" s="24"/>
      <c r="L139" s="24"/>
      <c r="M139" s="24"/>
      <c r="N139" s="24"/>
      <c r="O139" s="24"/>
      <c r="P139" s="24"/>
      <c r="Q139" s="24">
        <f t="shared" si="34"/>
        <v>0</v>
      </c>
    </row>
    <row r="140" spans="1:17" s="16" customFormat="1" ht="45.7">
      <c r="A140" s="19" t="s">
        <v>257</v>
      </c>
      <c r="B140" s="19" t="s">
        <v>198</v>
      </c>
      <c r="C140" s="19" t="s">
        <v>100</v>
      </c>
      <c r="D140" s="12" t="s">
        <v>199</v>
      </c>
      <c r="E140" s="24"/>
      <c r="F140" s="24"/>
      <c r="G140" s="24"/>
      <c r="H140" s="24"/>
      <c r="I140" s="24"/>
      <c r="J140" s="24">
        <f>K140+N140</f>
        <v>3000</v>
      </c>
      <c r="K140" s="24"/>
      <c r="L140" s="24"/>
      <c r="M140" s="24"/>
      <c r="N140" s="24">
        <f>1500+1500</f>
        <v>3000</v>
      </c>
      <c r="O140" s="24">
        <f>1500+1500</f>
        <v>3000</v>
      </c>
      <c r="P140" s="24">
        <f>1500+1500</f>
        <v>3000</v>
      </c>
      <c r="Q140" s="24">
        <f>E140+J140</f>
        <v>3000</v>
      </c>
    </row>
    <row r="141" spans="1:17" s="16" customFormat="1" ht="15.6">
      <c r="A141" s="19" t="s">
        <v>259</v>
      </c>
      <c r="B141" s="19" t="s">
        <v>196</v>
      </c>
      <c r="C141" s="19" t="s">
        <v>38</v>
      </c>
      <c r="D141" s="12" t="s">
        <v>39</v>
      </c>
      <c r="E141" s="24"/>
      <c r="F141" s="24"/>
      <c r="G141" s="24"/>
      <c r="H141" s="24"/>
      <c r="I141" s="24"/>
      <c r="J141" s="24">
        <f t="shared" si="32"/>
        <v>3144.3450800000001</v>
      </c>
      <c r="K141" s="24"/>
      <c r="L141" s="24"/>
      <c r="M141" s="24"/>
      <c r="N141" s="24">
        <f>2079+1000+65.34508</f>
        <v>3144.3450800000001</v>
      </c>
      <c r="O141" s="24">
        <f>2079+1000+65.34508</f>
        <v>3144.3450800000001</v>
      </c>
      <c r="P141" s="24"/>
      <c r="Q141" s="24">
        <f t="shared" si="34"/>
        <v>3144.3450800000001</v>
      </c>
    </row>
    <row r="142" spans="1:17" s="16" customFormat="1" ht="30.65" hidden="1">
      <c r="A142" s="19" t="s">
        <v>283</v>
      </c>
      <c r="B142" s="19" t="s">
        <v>274</v>
      </c>
      <c r="C142" s="19" t="s">
        <v>101</v>
      </c>
      <c r="D142" s="18" t="s">
        <v>295</v>
      </c>
      <c r="E142" s="24"/>
      <c r="F142" s="24"/>
      <c r="G142" s="24"/>
      <c r="H142" s="24"/>
      <c r="I142" s="24"/>
      <c r="J142" s="24">
        <f t="shared" si="32"/>
        <v>0</v>
      </c>
      <c r="K142" s="24"/>
      <c r="L142" s="24"/>
      <c r="M142" s="24"/>
      <c r="N142" s="24"/>
      <c r="O142" s="24"/>
      <c r="P142" s="24"/>
      <c r="Q142" s="24">
        <f t="shared" si="34"/>
        <v>0</v>
      </c>
    </row>
    <row r="143" spans="1:17" s="13" customFormat="1" ht="47.95" customHeight="1">
      <c r="A143" s="25" t="s">
        <v>66</v>
      </c>
      <c r="B143" s="25"/>
      <c r="C143" s="25"/>
      <c r="D143" s="26" t="s">
        <v>27</v>
      </c>
      <c r="E143" s="41">
        <f>E144</f>
        <v>0</v>
      </c>
      <c r="F143" s="41"/>
      <c r="G143" s="41">
        <f t="shared" ref="G143:Q143" si="35">G144</f>
        <v>0</v>
      </c>
      <c r="H143" s="41">
        <f t="shared" si="35"/>
        <v>0</v>
      </c>
      <c r="I143" s="41"/>
      <c r="J143" s="41">
        <f t="shared" si="35"/>
        <v>1000</v>
      </c>
      <c r="K143" s="41">
        <f t="shared" si="35"/>
        <v>0</v>
      </c>
      <c r="L143" s="41">
        <f t="shared" si="35"/>
        <v>0</v>
      </c>
      <c r="M143" s="41">
        <f t="shared" si="35"/>
        <v>0</v>
      </c>
      <c r="N143" s="41">
        <f t="shared" si="35"/>
        <v>1000</v>
      </c>
      <c r="O143" s="41">
        <f t="shared" si="35"/>
        <v>1000</v>
      </c>
      <c r="P143" s="41">
        <f t="shared" si="35"/>
        <v>1000</v>
      </c>
      <c r="Q143" s="41">
        <f t="shared" si="35"/>
        <v>1000</v>
      </c>
    </row>
    <row r="144" spans="1:17" ht="52.55" customHeight="1">
      <c r="A144" s="25" t="s">
        <v>67</v>
      </c>
      <c r="B144" s="19"/>
      <c r="C144" s="19"/>
      <c r="D144" s="26" t="s">
        <v>27</v>
      </c>
      <c r="E144" s="41">
        <f>E145+E146+E147+E149</f>
        <v>0</v>
      </c>
      <c r="F144" s="41"/>
      <c r="G144" s="41">
        <f>G145+G146+G149</f>
        <v>0</v>
      </c>
      <c r="H144" s="41">
        <f>H145+H146+H149</f>
        <v>0</v>
      </c>
      <c r="I144" s="41"/>
      <c r="J144" s="41">
        <f t="shared" ref="J144:J149" si="36">K144+N144</f>
        <v>1000</v>
      </c>
      <c r="K144" s="41">
        <f>K145+K146+K148+K149</f>
        <v>0</v>
      </c>
      <c r="L144" s="41">
        <f>L145+L146+L148+L149</f>
        <v>0</v>
      </c>
      <c r="M144" s="41">
        <f>M145+M146+M148+M149</f>
        <v>0</v>
      </c>
      <c r="N144" s="41">
        <f>N145+N147+N148+N149</f>
        <v>1000</v>
      </c>
      <c r="O144" s="41">
        <f>O145+O147+O148+O149</f>
        <v>1000</v>
      </c>
      <c r="P144" s="41">
        <f>P145+P147+P148+P149</f>
        <v>1000</v>
      </c>
      <c r="Q144" s="41">
        <f t="shared" ref="Q144:Q174" si="37">E144+J144</f>
        <v>1000</v>
      </c>
    </row>
    <row r="145" spans="1:17" ht="47.3" hidden="1" customHeight="1">
      <c r="A145" s="19" t="s">
        <v>184</v>
      </c>
      <c r="B145" s="19" t="s">
        <v>124</v>
      </c>
      <c r="C145" s="19" t="s">
        <v>32</v>
      </c>
      <c r="D145" s="18" t="s">
        <v>126</v>
      </c>
      <c r="E145" s="24"/>
      <c r="F145" s="24"/>
      <c r="G145" s="24"/>
      <c r="H145" s="24"/>
      <c r="I145" s="24"/>
      <c r="J145" s="41">
        <f t="shared" si="36"/>
        <v>0</v>
      </c>
      <c r="K145" s="24"/>
      <c r="L145" s="24"/>
      <c r="M145" s="24"/>
      <c r="N145" s="24"/>
      <c r="O145" s="24"/>
      <c r="P145" s="24"/>
      <c r="Q145" s="24">
        <f t="shared" si="37"/>
        <v>0</v>
      </c>
    </row>
    <row r="146" spans="1:17" ht="31.6" hidden="1" customHeight="1">
      <c r="A146" s="19" t="s">
        <v>269</v>
      </c>
      <c r="B146" s="19" t="s">
        <v>267</v>
      </c>
      <c r="C146" s="19" t="s">
        <v>98</v>
      </c>
      <c r="D146" s="18" t="s">
        <v>268</v>
      </c>
      <c r="E146" s="24"/>
      <c r="F146" s="24"/>
      <c r="G146" s="24"/>
      <c r="H146" s="24"/>
      <c r="I146" s="24"/>
      <c r="J146" s="41">
        <f t="shared" si="36"/>
        <v>0</v>
      </c>
      <c r="K146" s="24"/>
      <c r="L146" s="24"/>
      <c r="M146" s="24"/>
      <c r="N146" s="24"/>
      <c r="O146" s="24"/>
      <c r="P146" s="24"/>
      <c r="Q146" s="24">
        <f t="shared" si="37"/>
        <v>0</v>
      </c>
    </row>
    <row r="147" spans="1:17" ht="30.1">
      <c r="A147" s="50" t="s">
        <v>293</v>
      </c>
      <c r="B147" s="50" t="s">
        <v>291</v>
      </c>
      <c r="C147" s="50" t="s">
        <v>58</v>
      </c>
      <c r="D147" s="18" t="s">
        <v>258</v>
      </c>
      <c r="E147" s="24"/>
      <c r="F147" s="24"/>
      <c r="G147" s="24"/>
      <c r="H147" s="24"/>
      <c r="I147" s="24"/>
      <c r="J147" s="24">
        <f t="shared" si="36"/>
        <v>-4000</v>
      </c>
      <c r="K147" s="24"/>
      <c r="L147" s="24"/>
      <c r="M147" s="24"/>
      <c r="N147" s="24">
        <f>5000-9000</f>
        <v>-4000</v>
      </c>
      <c r="O147" s="24">
        <f>5000-9000</f>
        <v>-4000</v>
      </c>
      <c r="P147" s="24">
        <f>5000-9000</f>
        <v>-4000</v>
      </c>
      <c r="Q147" s="24">
        <f t="shared" si="37"/>
        <v>-4000</v>
      </c>
    </row>
    <row r="148" spans="1:17" ht="30.1">
      <c r="A148" s="19" t="s">
        <v>271</v>
      </c>
      <c r="B148" s="19" t="s">
        <v>270</v>
      </c>
      <c r="C148" s="19" t="s">
        <v>273</v>
      </c>
      <c r="D148" s="18" t="s">
        <v>272</v>
      </c>
      <c r="E148" s="24"/>
      <c r="F148" s="24"/>
      <c r="G148" s="24"/>
      <c r="H148" s="24"/>
      <c r="I148" s="24"/>
      <c r="J148" s="24">
        <f t="shared" si="36"/>
        <v>5000</v>
      </c>
      <c r="K148" s="24"/>
      <c r="L148" s="24"/>
      <c r="M148" s="24"/>
      <c r="N148" s="24">
        <v>5000</v>
      </c>
      <c r="O148" s="24">
        <v>5000</v>
      </c>
      <c r="P148" s="24">
        <v>5000</v>
      </c>
      <c r="Q148" s="24">
        <f t="shared" si="37"/>
        <v>5000</v>
      </c>
    </row>
    <row r="149" spans="1:17" ht="120.4">
      <c r="A149" s="19" t="s">
        <v>371</v>
      </c>
      <c r="B149" s="19" t="s">
        <v>372</v>
      </c>
      <c r="C149" s="19" t="s">
        <v>58</v>
      </c>
      <c r="D149" s="18" t="s">
        <v>373</v>
      </c>
      <c r="E149" s="24"/>
      <c r="F149" s="24"/>
      <c r="G149" s="24"/>
      <c r="H149" s="24"/>
      <c r="I149" s="24"/>
      <c r="J149" s="24">
        <f t="shared" si="36"/>
        <v>0</v>
      </c>
      <c r="K149" s="24"/>
      <c r="L149" s="24"/>
      <c r="M149" s="24"/>
      <c r="N149" s="24"/>
      <c r="O149" s="24"/>
      <c r="P149" s="24"/>
      <c r="Q149" s="24">
        <f t="shared" si="37"/>
        <v>0</v>
      </c>
    </row>
    <row r="150" spans="1:17" s="13" customFormat="1" ht="52.55" customHeight="1">
      <c r="A150" s="25" t="s">
        <v>181</v>
      </c>
      <c r="B150" s="25"/>
      <c r="C150" s="25"/>
      <c r="D150" s="26" t="s">
        <v>24</v>
      </c>
      <c r="E150" s="41">
        <f>E151</f>
        <v>-1597.7424699999999</v>
      </c>
      <c r="F150" s="41">
        <f>F151</f>
        <v>-1597.7424699999999</v>
      </c>
      <c r="G150" s="41">
        <f t="shared" ref="G150:Q150" si="38">G151</f>
        <v>0</v>
      </c>
      <c r="H150" s="41">
        <f t="shared" si="38"/>
        <v>0</v>
      </c>
      <c r="I150" s="41"/>
      <c r="J150" s="41">
        <f t="shared" si="38"/>
        <v>-12</v>
      </c>
      <c r="K150" s="41">
        <f t="shared" si="38"/>
        <v>0</v>
      </c>
      <c r="L150" s="41">
        <f t="shared" si="38"/>
        <v>0</v>
      </c>
      <c r="M150" s="41">
        <f t="shared" si="38"/>
        <v>0</v>
      </c>
      <c r="N150" s="41">
        <f t="shared" si="38"/>
        <v>-12</v>
      </c>
      <c r="O150" s="41">
        <f t="shared" si="38"/>
        <v>-12</v>
      </c>
      <c r="P150" s="41">
        <f t="shared" si="38"/>
        <v>-12</v>
      </c>
      <c r="Q150" s="41">
        <f t="shared" si="38"/>
        <v>-1609.7424699999999</v>
      </c>
    </row>
    <row r="151" spans="1:17" ht="51.75" customHeight="1">
      <c r="A151" s="25" t="s">
        <v>182</v>
      </c>
      <c r="B151" s="19"/>
      <c r="C151" s="19"/>
      <c r="D151" s="26" t="s">
        <v>24</v>
      </c>
      <c r="E151" s="41">
        <f>E152+E153+E154</f>
        <v>-1597.7424699999999</v>
      </c>
      <c r="F151" s="41">
        <f>F152</f>
        <v>-1597.7424699999999</v>
      </c>
      <c r="G151" s="41">
        <f t="shared" ref="G151:H151" si="39">G152+G153+G154</f>
        <v>0</v>
      </c>
      <c r="H151" s="41">
        <f t="shared" si="39"/>
        <v>0</v>
      </c>
      <c r="I151" s="41"/>
      <c r="J151" s="41">
        <f>K151+N151</f>
        <v>-12</v>
      </c>
      <c r="K151" s="41">
        <f>K152+K153+K154</f>
        <v>0</v>
      </c>
      <c r="L151" s="41">
        <f t="shared" ref="L151:P151" si="40">L152+L153+L154</f>
        <v>0</v>
      </c>
      <c r="M151" s="41">
        <f t="shared" si="40"/>
        <v>0</v>
      </c>
      <c r="N151" s="41">
        <f t="shared" si="40"/>
        <v>-12</v>
      </c>
      <c r="O151" s="41">
        <f t="shared" si="40"/>
        <v>-12</v>
      </c>
      <c r="P151" s="41">
        <f t="shared" si="40"/>
        <v>-12</v>
      </c>
      <c r="Q151" s="41">
        <f t="shared" si="37"/>
        <v>-1609.7424699999999</v>
      </c>
    </row>
    <row r="152" spans="1:17" ht="45.15">
      <c r="A152" s="19" t="s">
        <v>183</v>
      </c>
      <c r="B152" s="19" t="s">
        <v>124</v>
      </c>
      <c r="C152" s="19" t="s">
        <v>32</v>
      </c>
      <c r="D152" s="18" t="s">
        <v>126</v>
      </c>
      <c r="E152" s="24">
        <f>-1597.74247</f>
        <v>-1597.7424699999999</v>
      </c>
      <c r="F152" s="24">
        <f>-1597.74247</f>
        <v>-1597.7424699999999</v>
      </c>
      <c r="G152" s="24"/>
      <c r="H152" s="24"/>
      <c r="I152" s="24"/>
      <c r="J152" s="24">
        <f>K152+N152</f>
        <v>-12</v>
      </c>
      <c r="K152" s="24"/>
      <c r="L152" s="24"/>
      <c r="M152" s="24"/>
      <c r="N152" s="24">
        <v>-12</v>
      </c>
      <c r="O152" s="24">
        <v>-12</v>
      </c>
      <c r="P152" s="24">
        <v>-12</v>
      </c>
      <c r="Q152" s="24">
        <f t="shared" si="37"/>
        <v>-1609.7424699999999</v>
      </c>
    </row>
    <row r="153" spans="1:17" ht="15.05" hidden="1">
      <c r="A153" s="19" t="s">
        <v>331</v>
      </c>
      <c r="B153" s="19" t="s">
        <v>41</v>
      </c>
      <c r="C153" s="19" t="s">
        <v>37</v>
      </c>
      <c r="D153" s="18" t="s">
        <v>207</v>
      </c>
      <c r="E153" s="24"/>
      <c r="F153" s="24"/>
      <c r="G153" s="24"/>
      <c r="H153" s="24"/>
      <c r="I153" s="24"/>
      <c r="J153" s="24">
        <f>K153+N153</f>
        <v>0</v>
      </c>
      <c r="K153" s="24"/>
      <c r="L153" s="24"/>
      <c r="M153" s="24"/>
      <c r="N153" s="24"/>
      <c r="O153" s="24"/>
      <c r="P153" s="24"/>
      <c r="Q153" s="24">
        <f t="shared" si="37"/>
        <v>0</v>
      </c>
    </row>
    <row r="154" spans="1:17" ht="30.1" hidden="1">
      <c r="A154" s="19" t="s">
        <v>352</v>
      </c>
      <c r="B154" s="19" t="s">
        <v>263</v>
      </c>
      <c r="C154" s="19" t="s">
        <v>265</v>
      </c>
      <c r="D154" s="18" t="s">
        <v>266</v>
      </c>
      <c r="E154" s="24"/>
      <c r="F154" s="24"/>
      <c r="G154" s="24"/>
      <c r="H154" s="24"/>
      <c r="I154" s="24"/>
      <c r="J154" s="24">
        <f>K154+N154</f>
        <v>0</v>
      </c>
      <c r="K154" s="24"/>
      <c r="L154" s="24"/>
      <c r="M154" s="24"/>
      <c r="N154" s="24"/>
      <c r="O154" s="24"/>
      <c r="P154" s="24"/>
      <c r="Q154" s="24">
        <f t="shared" si="37"/>
        <v>0</v>
      </c>
    </row>
    <row r="155" spans="1:17" ht="45.15" hidden="1">
      <c r="A155" s="25" t="s">
        <v>185</v>
      </c>
      <c r="B155" s="25"/>
      <c r="C155" s="25"/>
      <c r="D155" s="26" t="s">
        <v>23</v>
      </c>
      <c r="E155" s="41">
        <f>E156</f>
        <v>0</v>
      </c>
      <c r="F155" s="41"/>
      <c r="G155" s="41">
        <f t="shared" ref="G155:Q155" si="41">G156</f>
        <v>0</v>
      </c>
      <c r="H155" s="41">
        <f t="shared" si="41"/>
        <v>0</v>
      </c>
      <c r="I155" s="41"/>
      <c r="J155" s="41">
        <f t="shared" si="41"/>
        <v>0</v>
      </c>
      <c r="K155" s="41">
        <f t="shared" si="41"/>
        <v>0</v>
      </c>
      <c r="L155" s="41">
        <f t="shared" si="41"/>
        <v>0</v>
      </c>
      <c r="M155" s="41">
        <f t="shared" si="41"/>
        <v>0</v>
      </c>
      <c r="N155" s="41">
        <f t="shared" si="41"/>
        <v>0</v>
      </c>
      <c r="O155" s="41">
        <f t="shared" si="41"/>
        <v>0</v>
      </c>
      <c r="P155" s="41">
        <f t="shared" si="41"/>
        <v>0</v>
      </c>
      <c r="Q155" s="41">
        <f t="shared" si="41"/>
        <v>0</v>
      </c>
    </row>
    <row r="156" spans="1:17" ht="45.15" hidden="1">
      <c r="A156" s="25" t="s">
        <v>186</v>
      </c>
      <c r="B156" s="19"/>
      <c r="C156" s="19"/>
      <c r="D156" s="26" t="s">
        <v>23</v>
      </c>
      <c r="E156" s="41">
        <f>E157+E158+E159+E160+E161</f>
        <v>0</v>
      </c>
      <c r="F156" s="41"/>
      <c r="G156" s="41">
        <f t="shared" ref="G156:P156" si="42">G157+G158+G159+G160+G161</f>
        <v>0</v>
      </c>
      <c r="H156" s="41">
        <f t="shared" si="42"/>
        <v>0</v>
      </c>
      <c r="I156" s="41"/>
      <c r="J156" s="41">
        <f>K156+N156</f>
        <v>0</v>
      </c>
      <c r="K156" s="41">
        <f t="shared" si="42"/>
        <v>0</v>
      </c>
      <c r="L156" s="41">
        <f t="shared" si="42"/>
        <v>0</v>
      </c>
      <c r="M156" s="41">
        <f t="shared" si="42"/>
        <v>0</v>
      </c>
      <c r="N156" s="41">
        <f t="shared" si="42"/>
        <v>0</v>
      </c>
      <c r="O156" s="41">
        <f t="shared" si="42"/>
        <v>0</v>
      </c>
      <c r="P156" s="41">
        <f t="shared" si="42"/>
        <v>0</v>
      </c>
      <c r="Q156" s="41">
        <f t="shared" ref="Q156:Q161" si="43">E156+J156</f>
        <v>0</v>
      </c>
    </row>
    <row r="157" spans="1:17" ht="45.15" hidden="1">
      <c r="A157" s="19" t="s">
        <v>187</v>
      </c>
      <c r="B157" s="19" t="s">
        <v>124</v>
      </c>
      <c r="C157" s="19" t="s">
        <v>32</v>
      </c>
      <c r="D157" s="18" t="s">
        <v>126</v>
      </c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>
        <f t="shared" si="43"/>
        <v>0</v>
      </c>
    </row>
    <row r="158" spans="1:17" ht="15.05" hidden="1">
      <c r="A158" s="19" t="s">
        <v>206</v>
      </c>
      <c r="B158" s="19" t="s">
        <v>41</v>
      </c>
      <c r="C158" s="19" t="s">
        <v>37</v>
      </c>
      <c r="D158" s="18" t="s">
        <v>207</v>
      </c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>
        <f t="shared" si="43"/>
        <v>0</v>
      </c>
    </row>
    <row r="159" spans="1:17" ht="15.05" hidden="1">
      <c r="A159" s="19" t="s">
        <v>212</v>
      </c>
      <c r="B159" s="19" t="s">
        <v>211</v>
      </c>
      <c r="C159" s="19" t="s">
        <v>115</v>
      </c>
      <c r="D159" s="18" t="s">
        <v>213</v>
      </c>
      <c r="E159" s="24"/>
      <c r="F159" s="24"/>
      <c r="G159" s="24"/>
      <c r="H159" s="24"/>
      <c r="I159" s="24"/>
      <c r="J159" s="24">
        <f>K159+N159</f>
        <v>0</v>
      </c>
      <c r="K159" s="24"/>
      <c r="L159" s="24"/>
      <c r="M159" s="24"/>
      <c r="N159" s="24"/>
      <c r="O159" s="24"/>
      <c r="P159" s="24"/>
      <c r="Q159" s="24">
        <f t="shared" si="43"/>
        <v>0</v>
      </c>
    </row>
    <row r="160" spans="1:17" ht="30.1" hidden="1">
      <c r="A160" s="19" t="s">
        <v>294</v>
      </c>
      <c r="B160" s="19" t="s">
        <v>291</v>
      </c>
      <c r="C160" s="19" t="s">
        <v>58</v>
      </c>
      <c r="D160" s="18" t="s">
        <v>258</v>
      </c>
      <c r="E160" s="24"/>
      <c r="F160" s="24"/>
      <c r="G160" s="24"/>
      <c r="H160" s="24"/>
      <c r="I160" s="24"/>
      <c r="J160" s="24">
        <f>K160+N160</f>
        <v>0</v>
      </c>
      <c r="K160" s="24"/>
      <c r="L160" s="24"/>
      <c r="M160" s="24"/>
      <c r="N160" s="24"/>
      <c r="O160" s="24"/>
      <c r="P160" s="24"/>
      <c r="Q160" s="24">
        <f t="shared" si="43"/>
        <v>0</v>
      </c>
    </row>
    <row r="161" spans="1:17" ht="30.1" hidden="1">
      <c r="A161" s="19" t="s">
        <v>209</v>
      </c>
      <c r="B161" s="19" t="s">
        <v>208</v>
      </c>
      <c r="C161" s="19" t="s">
        <v>58</v>
      </c>
      <c r="D161" s="18" t="s">
        <v>210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>
        <f t="shared" si="43"/>
        <v>0</v>
      </c>
    </row>
    <row r="162" spans="1:17" s="16" customFormat="1" ht="45.7" hidden="1">
      <c r="A162" s="25" t="s">
        <v>185</v>
      </c>
      <c r="B162" s="86"/>
      <c r="C162" s="86"/>
      <c r="D162" s="87" t="s">
        <v>385</v>
      </c>
      <c r="E162" s="88"/>
      <c r="F162" s="88"/>
      <c r="G162" s="24"/>
      <c r="H162" s="24"/>
      <c r="I162" s="24"/>
      <c r="J162" s="41">
        <f t="shared" ref="J162:J163" si="44">K162+N162</f>
        <v>0</v>
      </c>
      <c r="K162" s="41"/>
      <c r="L162" s="41"/>
      <c r="M162" s="41"/>
      <c r="N162" s="41">
        <f>N163</f>
        <v>0</v>
      </c>
      <c r="O162" s="41">
        <f t="shared" ref="O162:Q163" si="45">O163</f>
        <v>0</v>
      </c>
      <c r="P162" s="41">
        <f t="shared" si="45"/>
        <v>0</v>
      </c>
      <c r="Q162" s="41">
        <f t="shared" si="45"/>
        <v>0</v>
      </c>
    </row>
    <row r="163" spans="1:17" s="16" customFormat="1" ht="45.7" hidden="1">
      <c r="A163" s="25" t="s">
        <v>186</v>
      </c>
      <c r="B163" s="86"/>
      <c r="C163" s="86"/>
      <c r="D163" s="87" t="s">
        <v>385</v>
      </c>
      <c r="E163" s="88"/>
      <c r="F163" s="88"/>
      <c r="G163" s="24"/>
      <c r="H163" s="24"/>
      <c r="I163" s="24"/>
      <c r="J163" s="41">
        <f t="shared" si="44"/>
        <v>0</v>
      </c>
      <c r="K163" s="41"/>
      <c r="L163" s="41"/>
      <c r="M163" s="41"/>
      <c r="N163" s="41">
        <f>N164</f>
        <v>0</v>
      </c>
      <c r="O163" s="41">
        <f t="shared" si="45"/>
        <v>0</v>
      </c>
      <c r="P163" s="41">
        <f t="shared" si="45"/>
        <v>0</v>
      </c>
      <c r="Q163" s="41">
        <f t="shared" si="45"/>
        <v>0</v>
      </c>
    </row>
    <row r="164" spans="1:17" s="16" customFormat="1" ht="30.65" hidden="1">
      <c r="A164" s="19" t="s">
        <v>294</v>
      </c>
      <c r="B164" s="89" t="s">
        <v>291</v>
      </c>
      <c r="C164" s="89" t="s">
        <v>58</v>
      </c>
      <c r="D164" s="90" t="s">
        <v>258</v>
      </c>
      <c r="E164" s="24"/>
      <c r="F164" s="24"/>
      <c r="G164" s="24"/>
      <c r="H164" s="24"/>
      <c r="I164" s="24"/>
      <c r="J164" s="24">
        <f>K164+N164</f>
        <v>0</v>
      </c>
      <c r="K164" s="24"/>
      <c r="L164" s="24"/>
      <c r="M164" s="24"/>
      <c r="N164" s="24"/>
      <c r="O164" s="24"/>
      <c r="P164" s="24"/>
      <c r="Q164" s="24">
        <f>E164+J164</f>
        <v>0</v>
      </c>
    </row>
    <row r="165" spans="1:17" s="13" customFormat="1" ht="30.1">
      <c r="A165" s="25" t="s">
        <v>188</v>
      </c>
      <c r="B165" s="25"/>
      <c r="C165" s="25"/>
      <c r="D165" s="26" t="s">
        <v>16</v>
      </c>
      <c r="E165" s="41">
        <f>E166</f>
        <v>1871.6</v>
      </c>
      <c r="F165" s="41">
        <f>F166</f>
        <v>1871.6</v>
      </c>
      <c r="G165" s="41">
        <f t="shared" ref="G165:Q165" si="46">G166</f>
        <v>0</v>
      </c>
      <c r="H165" s="41">
        <f t="shared" si="46"/>
        <v>0</v>
      </c>
      <c r="I165" s="41"/>
      <c r="J165" s="41">
        <f t="shared" si="46"/>
        <v>1318.4</v>
      </c>
      <c r="K165" s="41">
        <f t="shared" si="46"/>
        <v>0</v>
      </c>
      <c r="L165" s="41">
        <f t="shared" si="46"/>
        <v>0</v>
      </c>
      <c r="M165" s="41">
        <f t="shared" si="46"/>
        <v>0</v>
      </c>
      <c r="N165" s="41">
        <f t="shared" si="46"/>
        <v>1318.4</v>
      </c>
      <c r="O165" s="41">
        <f t="shared" si="46"/>
        <v>1318.4</v>
      </c>
      <c r="P165" s="41">
        <f t="shared" si="46"/>
        <v>1318.4</v>
      </c>
      <c r="Q165" s="41">
        <f t="shared" si="46"/>
        <v>3190</v>
      </c>
    </row>
    <row r="166" spans="1:17" ht="30.1">
      <c r="A166" s="25" t="s">
        <v>189</v>
      </c>
      <c r="B166" s="19"/>
      <c r="C166" s="19"/>
      <c r="D166" s="26" t="s">
        <v>16</v>
      </c>
      <c r="E166" s="41">
        <f>E167+E168+E169+E170+E171+E174</f>
        <v>1871.6</v>
      </c>
      <c r="F166" s="41">
        <f>E166</f>
        <v>1871.6</v>
      </c>
      <c r="G166" s="41">
        <f t="shared" ref="G166:H166" si="47">G167+G168+G169+G170+G174</f>
        <v>0</v>
      </c>
      <c r="H166" s="41">
        <f t="shared" si="47"/>
        <v>0</v>
      </c>
      <c r="I166" s="41"/>
      <c r="J166" s="41">
        <f>K166+N166</f>
        <v>1318.4</v>
      </c>
      <c r="K166" s="41">
        <f>K167+K168+K169+K170+K174</f>
        <v>0</v>
      </c>
      <c r="L166" s="41">
        <f t="shared" ref="L166:M166" si="48">L167+L168+L169+L170+L174</f>
        <v>0</v>
      </c>
      <c r="M166" s="41">
        <f t="shared" si="48"/>
        <v>0</v>
      </c>
      <c r="N166" s="41">
        <f>N167+N168+N169+N170+N174+N171</f>
        <v>1318.4</v>
      </c>
      <c r="O166" s="41">
        <f t="shared" ref="O166:P166" si="49">O167+O168+O169+O170+O174+O171</f>
        <v>1318.4</v>
      </c>
      <c r="P166" s="41">
        <f t="shared" si="49"/>
        <v>1318.4</v>
      </c>
      <c r="Q166" s="41">
        <f t="shared" si="37"/>
        <v>3190</v>
      </c>
    </row>
    <row r="167" spans="1:17" ht="45.15" hidden="1">
      <c r="A167" s="19" t="s">
        <v>190</v>
      </c>
      <c r="B167" s="19" t="s">
        <v>124</v>
      </c>
      <c r="C167" s="19" t="s">
        <v>32</v>
      </c>
      <c r="D167" s="18" t="s">
        <v>126</v>
      </c>
      <c r="E167" s="24"/>
      <c r="F167" s="24"/>
      <c r="G167" s="24"/>
      <c r="H167" s="24"/>
      <c r="I167" s="24"/>
      <c r="J167" s="24">
        <f>K167+N167</f>
        <v>0</v>
      </c>
      <c r="K167" s="24"/>
      <c r="L167" s="24"/>
      <c r="M167" s="24"/>
      <c r="N167" s="24"/>
      <c r="O167" s="24"/>
      <c r="P167" s="24"/>
      <c r="Q167" s="24">
        <f t="shared" si="37"/>
        <v>0</v>
      </c>
    </row>
    <row r="168" spans="1:17" ht="15.05">
      <c r="A168" s="19" t="s">
        <v>214</v>
      </c>
      <c r="B168" s="19" t="s">
        <v>41</v>
      </c>
      <c r="C168" s="19" t="s">
        <v>37</v>
      </c>
      <c r="D168" s="18" t="s">
        <v>207</v>
      </c>
      <c r="E168" s="24">
        <f>-2580-400+5500-30-80-600</f>
        <v>1810</v>
      </c>
      <c r="F168" s="24">
        <f>E168</f>
        <v>1810</v>
      </c>
      <c r="G168" s="24"/>
      <c r="H168" s="24"/>
      <c r="I168" s="24"/>
      <c r="J168" s="24">
        <f t="shared" ref="J168" si="50">K168+N168</f>
        <v>880</v>
      </c>
      <c r="K168" s="24"/>
      <c r="L168" s="24"/>
      <c r="M168" s="24"/>
      <c r="N168" s="24">
        <f>-20+1000-100</f>
        <v>880</v>
      </c>
      <c r="O168" s="24">
        <f>-20+1000-100</f>
        <v>880</v>
      </c>
      <c r="P168" s="24">
        <f>-20+1000-100</f>
        <v>880</v>
      </c>
      <c r="Q168" s="24">
        <f t="shared" si="37"/>
        <v>2690</v>
      </c>
    </row>
    <row r="169" spans="1:17" ht="15.75" hidden="1" customHeight="1">
      <c r="A169" s="19" t="s">
        <v>218</v>
      </c>
      <c r="B169" s="19" t="s">
        <v>217</v>
      </c>
      <c r="C169" s="19" t="s">
        <v>37</v>
      </c>
      <c r="D169" s="18" t="s">
        <v>12</v>
      </c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>
        <f t="shared" si="37"/>
        <v>0</v>
      </c>
    </row>
    <row r="170" spans="1:17" ht="15.75" hidden="1" customHeight="1">
      <c r="A170" s="19" t="s">
        <v>216</v>
      </c>
      <c r="B170" s="19" t="s">
        <v>215</v>
      </c>
      <c r="C170" s="19" t="s">
        <v>41</v>
      </c>
      <c r="D170" s="18" t="s">
        <v>13</v>
      </c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>
        <f t="shared" si="37"/>
        <v>0</v>
      </c>
    </row>
    <row r="171" spans="1:17" ht="15.75" hidden="1" customHeight="1">
      <c r="A171" s="19" t="s">
        <v>383</v>
      </c>
      <c r="B171" s="19" t="s">
        <v>381</v>
      </c>
      <c r="C171" s="19" t="s">
        <v>41</v>
      </c>
      <c r="D171" s="85" t="s">
        <v>382</v>
      </c>
      <c r="E171" s="24"/>
      <c r="F171" s="24"/>
      <c r="G171" s="24"/>
      <c r="H171" s="24"/>
      <c r="I171" s="24"/>
      <c r="J171" s="24">
        <f>N171</f>
        <v>0</v>
      </c>
      <c r="K171" s="24"/>
      <c r="L171" s="24"/>
      <c r="M171" s="24"/>
      <c r="N171" s="24"/>
      <c r="O171" s="24"/>
      <c r="P171" s="24"/>
      <c r="Q171" s="24">
        <f t="shared" si="37"/>
        <v>0</v>
      </c>
    </row>
    <row r="172" spans="1:17" ht="15.75" hidden="1" customHeight="1">
      <c r="A172" s="19"/>
      <c r="B172" s="19"/>
      <c r="C172" s="19"/>
      <c r="D172" s="83" t="s">
        <v>376</v>
      </c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1:17" ht="74.95" hidden="1" customHeight="1">
      <c r="A173" s="19"/>
      <c r="B173" s="19"/>
      <c r="C173" s="19"/>
      <c r="D173" s="82" t="s">
        <v>386</v>
      </c>
      <c r="E173" s="76"/>
      <c r="F173" s="76"/>
      <c r="G173" s="76"/>
      <c r="H173" s="76"/>
      <c r="I173" s="76"/>
      <c r="J173" s="76">
        <f t="shared" ref="J173" si="51">K173+N173</f>
        <v>0</v>
      </c>
      <c r="K173" s="76"/>
      <c r="L173" s="76"/>
      <c r="M173" s="76"/>
      <c r="N173" s="76"/>
      <c r="O173" s="76"/>
      <c r="P173" s="76"/>
      <c r="Q173" s="76">
        <f>E173+J173</f>
        <v>0</v>
      </c>
    </row>
    <row r="174" spans="1:17" ht="45.15">
      <c r="A174" s="19" t="s">
        <v>347</v>
      </c>
      <c r="B174" s="19" t="s">
        <v>341</v>
      </c>
      <c r="C174" s="19" t="s">
        <v>41</v>
      </c>
      <c r="D174" s="18" t="s">
        <v>342</v>
      </c>
      <c r="E174" s="93">
        <f>E178+E179+E180+E181+E182</f>
        <v>61.600000000000023</v>
      </c>
      <c r="F174" s="93">
        <f>F178+F179+F180+F181+F182</f>
        <v>61.600000000000023</v>
      </c>
      <c r="G174" s="24"/>
      <c r="H174" s="24"/>
      <c r="I174" s="24"/>
      <c r="J174" s="24">
        <f>K174+N174</f>
        <v>438.4</v>
      </c>
      <c r="K174" s="24"/>
      <c r="L174" s="24"/>
      <c r="M174" s="24"/>
      <c r="N174" s="24">
        <f>N178+N179+N180+N181+N182</f>
        <v>438.4</v>
      </c>
      <c r="O174" s="24">
        <f t="shared" ref="O174:P174" si="52">O178+O179+O180+O181+O182</f>
        <v>438.4</v>
      </c>
      <c r="P174" s="24">
        <f t="shared" si="52"/>
        <v>438.4</v>
      </c>
      <c r="Q174" s="24">
        <f t="shared" si="37"/>
        <v>500</v>
      </c>
    </row>
    <row r="175" spans="1:17" s="84" customFormat="1" ht="15.05">
      <c r="A175" s="35"/>
      <c r="B175" s="35"/>
      <c r="C175" s="35"/>
      <c r="D175" s="83" t="s">
        <v>376</v>
      </c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</row>
    <row r="176" spans="1:17" ht="77.25" hidden="1" customHeight="1">
      <c r="A176" s="19"/>
      <c r="B176" s="19"/>
      <c r="C176" s="19"/>
      <c r="D176" s="81" t="s">
        <v>374</v>
      </c>
      <c r="E176" s="76"/>
      <c r="F176" s="76"/>
      <c r="G176" s="76"/>
      <c r="H176" s="76"/>
      <c r="I176" s="76"/>
      <c r="J176" s="76">
        <f>K176+N176</f>
        <v>0</v>
      </c>
      <c r="K176" s="76"/>
      <c r="L176" s="76"/>
      <c r="M176" s="76"/>
      <c r="N176" s="76"/>
      <c r="O176" s="76"/>
      <c r="P176" s="76"/>
      <c r="Q176" s="76">
        <f t="shared" ref="Q176:Q183" si="53">E176+J176</f>
        <v>0</v>
      </c>
    </row>
    <row r="177" spans="1:18" ht="29.95" hidden="1" customHeight="1">
      <c r="A177" s="19"/>
      <c r="B177" s="19"/>
      <c r="C177" s="19"/>
      <c r="D177" s="82" t="s">
        <v>375</v>
      </c>
      <c r="E177" s="76"/>
      <c r="F177" s="76"/>
      <c r="G177" s="76"/>
      <c r="H177" s="76"/>
      <c r="I177" s="76"/>
      <c r="J177" s="76">
        <f t="shared" ref="J177" si="54">K177+N177</f>
        <v>0</v>
      </c>
      <c r="K177" s="76"/>
      <c r="L177" s="76"/>
      <c r="M177" s="76"/>
      <c r="N177" s="76"/>
      <c r="O177" s="76"/>
      <c r="P177" s="76"/>
      <c r="Q177" s="76">
        <f t="shared" si="53"/>
        <v>0</v>
      </c>
    </row>
    <row r="178" spans="1:18" ht="83.85">
      <c r="A178" s="19"/>
      <c r="B178" s="19"/>
      <c r="C178" s="19"/>
      <c r="D178" s="82" t="s">
        <v>384</v>
      </c>
      <c r="E178" s="76">
        <v>103.6</v>
      </c>
      <c r="F178" s="76">
        <f>E178</f>
        <v>103.6</v>
      </c>
      <c r="G178" s="76"/>
      <c r="H178" s="76"/>
      <c r="I178" s="76"/>
      <c r="J178" s="76">
        <f>K178+N178</f>
        <v>176.4</v>
      </c>
      <c r="K178" s="76"/>
      <c r="L178" s="76"/>
      <c r="M178" s="76"/>
      <c r="N178" s="76">
        <v>176.4</v>
      </c>
      <c r="O178" s="76">
        <v>176.4</v>
      </c>
      <c r="P178" s="76">
        <v>176.4</v>
      </c>
      <c r="Q178" s="76">
        <f t="shared" si="53"/>
        <v>280</v>
      </c>
    </row>
    <row r="179" spans="1:18" ht="97.8">
      <c r="A179" s="19"/>
      <c r="B179" s="19"/>
      <c r="C179" s="19"/>
      <c r="D179" s="82" t="s">
        <v>400</v>
      </c>
      <c r="E179" s="76">
        <v>23</v>
      </c>
      <c r="F179" s="76">
        <f t="shared" ref="F179" si="55">E179</f>
        <v>23</v>
      </c>
      <c r="G179" s="76"/>
      <c r="H179" s="76"/>
      <c r="I179" s="76"/>
      <c r="J179" s="76">
        <f t="shared" ref="J179:J182" si="56">K179+N179</f>
        <v>27</v>
      </c>
      <c r="K179" s="76"/>
      <c r="L179" s="76"/>
      <c r="M179" s="76"/>
      <c r="N179" s="76">
        <v>27</v>
      </c>
      <c r="O179" s="76">
        <v>27</v>
      </c>
      <c r="P179" s="76">
        <v>27</v>
      </c>
      <c r="Q179" s="76">
        <f t="shared" si="53"/>
        <v>50</v>
      </c>
    </row>
    <row r="180" spans="1:18" ht="43.55" customHeight="1">
      <c r="A180" s="19"/>
      <c r="B180" s="19"/>
      <c r="C180" s="19"/>
      <c r="D180" s="82" t="s">
        <v>392</v>
      </c>
      <c r="E180" s="76">
        <v>170</v>
      </c>
      <c r="F180" s="76">
        <f>E180</f>
        <v>170</v>
      </c>
      <c r="G180" s="76"/>
      <c r="H180" s="76"/>
      <c r="I180" s="76"/>
      <c r="J180" s="76">
        <f t="shared" si="56"/>
        <v>0</v>
      </c>
      <c r="K180" s="76"/>
      <c r="L180" s="76"/>
      <c r="M180" s="76"/>
      <c r="N180" s="76"/>
      <c r="O180" s="76"/>
      <c r="P180" s="76"/>
      <c r="Q180" s="76">
        <f t="shared" si="53"/>
        <v>170</v>
      </c>
    </row>
    <row r="181" spans="1:18" ht="15.05" hidden="1">
      <c r="A181" s="19"/>
      <c r="B181" s="19"/>
      <c r="C181" s="19"/>
      <c r="D181" s="82"/>
      <c r="E181" s="76"/>
      <c r="F181" s="76"/>
      <c r="G181" s="76"/>
      <c r="H181" s="76"/>
      <c r="I181" s="76"/>
      <c r="J181" s="76">
        <f t="shared" si="56"/>
        <v>0</v>
      </c>
      <c r="K181" s="76"/>
      <c r="L181" s="76"/>
      <c r="M181" s="76"/>
      <c r="N181" s="76"/>
      <c r="O181" s="76"/>
      <c r="P181" s="76"/>
      <c r="Q181" s="76">
        <f t="shared" si="53"/>
        <v>0</v>
      </c>
    </row>
    <row r="182" spans="1:18" ht="58.6" customHeight="1">
      <c r="A182" s="19"/>
      <c r="B182" s="19"/>
      <c r="C182" s="19"/>
      <c r="D182" s="81" t="s">
        <v>374</v>
      </c>
      <c r="E182" s="76">
        <f>F182+I182</f>
        <v>-235</v>
      </c>
      <c r="F182" s="76">
        <f>-35-200</f>
        <v>-235</v>
      </c>
      <c r="G182" s="76"/>
      <c r="H182" s="76"/>
      <c r="I182" s="76"/>
      <c r="J182" s="76">
        <f t="shared" si="56"/>
        <v>235</v>
      </c>
      <c r="K182" s="76"/>
      <c r="L182" s="76"/>
      <c r="M182" s="76"/>
      <c r="N182" s="76">
        <f>35+200</f>
        <v>235</v>
      </c>
      <c r="O182" s="76">
        <f>35+200</f>
        <v>235</v>
      </c>
      <c r="P182" s="76">
        <f>35+200</f>
        <v>235</v>
      </c>
      <c r="Q182" s="76">
        <f t="shared" si="53"/>
        <v>0</v>
      </c>
    </row>
    <row r="183" spans="1:18" ht="15.05">
      <c r="A183" s="19"/>
      <c r="B183" s="19"/>
      <c r="C183" s="19"/>
      <c r="D183" s="40" t="s">
        <v>11</v>
      </c>
      <c r="E183" s="41">
        <f>E11+E39+E43+E47+E51+E74+E100+E105+E114+E123+E143+E150+E155+E165</f>
        <v>12578.206520000002</v>
      </c>
      <c r="F183" s="41">
        <f>F11+F39+F43+F47+F51+F74+F100+F105+F114+F123+F143+F150+F155+F165</f>
        <v>11815.556520000002</v>
      </c>
      <c r="G183" s="41">
        <f>G11+G39+G43+G47+G51+G74+G100+G105+G114+G123+G143+G150+G155+G165</f>
        <v>1282.0665200000001</v>
      </c>
      <c r="H183" s="41">
        <f>H11+H39+H43+H47+H51+H74+H100+H105+H114+H123+H143+H150+H155+H165</f>
        <v>0</v>
      </c>
      <c r="I183" s="41">
        <f>I11+I39+I43+I47+I51+I74+I100+I105+I114+I123+I143+I150+I155+I165</f>
        <v>762.65</v>
      </c>
      <c r="J183" s="41">
        <f>K183+N183</f>
        <v>16256.53348</v>
      </c>
      <c r="K183" s="41">
        <f>K11+K39+K43+K47+K51+K74+K100+K105+K114+K123+K143+K150+K155+K165</f>
        <v>-320.89999999999998</v>
      </c>
      <c r="L183" s="41">
        <f>L11+L39+L43+L47+L51+L74+L100+L105+L114+L123+L143+L150+L155+L165</f>
        <v>0</v>
      </c>
      <c r="M183" s="41">
        <f>M11+M39+M43+M47+M51+M74+M100+M105+M114+M123+M143+M150+M155+M165</f>
        <v>0</v>
      </c>
      <c r="N183" s="41">
        <f>N11+N39+N43+N47+N51+N74+N100+N105+N114+N123+N143+N150+N155+N165+N162</f>
        <v>16577.43348</v>
      </c>
      <c r="O183" s="41">
        <f>O11+O39+O43+O47+O51+O74+O100+O105+O114+O123+O143+O150+O155+O165+O162</f>
        <v>16256.53348</v>
      </c>
      <c r="P183" s="41">
        <f>P11+P39+P43+P47+P51+P74+P100+P105+P114+P123+P143+P150+P155+P165+P162</f>
        <v>5624.3334799999993</v>
      </c>
      <c r="Q183" s="41">
        <f t="shared" si="53"/>
        <v>28834.74</v>
      </c>
      <c r="R183" s="34"/>
    </row>
    <row r="184" spans="1:18" ht="15.6">
      <c r="A184" s="42"/>
      <c r="B184" s="42"/>
      <c r="C184" s="42"/>
      <c r="D184" s="43"/>
      <c r="E184" s="43"/>
      <c r="F184" s="43"/>
      <c r="G184" s="43"/>
      <c r="H184" s="43"/>
      <c r="I184" s="43"/>
      <c r="J184" s="16"/>
      <c r="K184" s="16"/>
      <c r="L184" s="44"/>
      <c r="M184" s="44"/>
      <c r="N184" s="44"/>
      <c r="O184" s="44"/>
      <c r="P184" s="44"/>
      <c r="Q184" s="44"/>
    </row>
    <row r="185" spans="1:18" s="22" customFormat="1" ht="17.75">
      <c r="A185" s="42"/>
      <c r="B185" s="42"/>
      <c r="C185" s="42"/>
      <c r="D185" s="29" t="s">
        <v>108</v>
      </c>
      <c r="E185" s="45"/>
      <c r="F185" s="45"/>
      <c r="G185" s="29"/>
      <c r="H185" s="29"/>
      <c r="I185" s="29"/>
      <c r="J185" s="29"/>
      <c r="K185" s="29"/>
      <c r="L185" s="29"/>
      <c r="M185" s="29"/>
      <c r="N185" s="29" t="s">
        <v>109</v>
      </c>
      <c r="O185" s="29"/>
      <c r="P185" s="29"/>
      <c r="Q185" s="29"/>
    </row>
    <row r="186" spans="1:18" s="2" customFormat="1">
      <c r="A186" s="6"/>
      <c r="B186" s="6"/>
      <c r="C186" s="6"/>
      <c r="D186" s="32"/>
      <c r="E186" s="17"/>
      <c r="F186" s="17"/>
      <c r="M186" s="32"/>
    </row>
    <row r="187" spans="1:18" s="2" customFormat="1">
      <c r="A187" s="6"/>
      <c r="B187" s="6"/>
      <c r="C187" s="6"/>
      <c r="D187" s="2" t="s">
        <v>401</v>
      </c>
      <c r="J187" s="106"/>
      <c r="K187" s="106"/>
      <c r="L187" s="106"/>
      <c r="M187" s="106"/>
      <c r="N187" s="106"/>
      <c r="O187" s="106"/>
      <c r="P187" s="106"/>
      <c r="Q187" s="106"/>
    </row>
    <row r="188" spans="1:18">
      <c r="J188" s="14"/>
      <c r="K188" s="14"/>
      <c r="L188" s="14"/>
      <c r="M188" s="14"/>
      <c r="N188" s="14"/>
      <c r="O188" s="14"/>
      <c r="P188" s="14"/>
      <c r="Q188" s="14"/>
    </row>
  </sheetData>
  <mergeCells count="22">
    <mergeCell ref="K7:K9"/>
    <mergeCell ref="L7:M7"/>
    <mergeCell ref="N7:N9"/>
    <mergeCell ref="O7:P7"/>
    <mergeCell ref="F7:F9"/>
    <mergeCell ref="I7:I9"/>
    <mergeCell ref="A4:Q4"/>
    <mergeCell ref="A6:A9"/>
    <mergeCell ref="B6:B9"/>
    <mergeCell ref="C6:C9"/>
    <mergeCell ref="D6:D9"/>
    <mergeCell ref="J6:P6"/>
    <mergeCell ref="Q6:Q9"/>
    <mergeCell ref="E7:E9"/>
    <mergeCell ref="G7:H7"/>
    <mergeCell ref="G8:G9"/>
    <mergeCell ref="H8:H9"/>
    <mergeCell ref="L8:L9"/>
    <mergeCell ref="M8:M9"/>
    <mergeCell ref="O8:O9"/>
    <mergeCell ref="J7:J9"/>
    <mergeCell ref="E6:I6"/>
  </mergeCells>
  <pageMargins left="0.15748031496062992" right="0.15748031496062992" top="0.15748031496062992" bottom="0.15748031496062992" header="0.15748031496062992" footer="0.15748031496062992"/>
  <pageSetup paperSize="9" scale="51" fitToHeight="6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початковий</vt:lpstr>
      <vt:lpstr>зміни лютий</vt:lpstr>
      <vt:lpstr>зі змінами 16.02.18</vt:lpstr>
      <vt:lpstr>зміни квітень</vt:lpstr>
      <vt:lpstr>'зміни квітень'!Заголовки_для_печати</vt:lpstr>
      <vt:lpstr>'зміни лютий'!Заголовки_для_печати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2018-04-05T06:42:48Z</cp:lastPrinted>
  <dcterms:created xsi:type="dcterms:W3CDTF">2012-12-15T07:44:03Z</dcterms:created>
  <dcterms:modified xsi:type="dcterms:W3CDTF">2018-04-12T13:31:15Z</dcterms:modified>
</cp:coreProperties>
</file>