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5" yWindow="86" windowWidth="11327" windowHeight="6781" firstSheet="3" activeTab="3"/>
  </bookViews>
  <sheets>
    <sheet name="початковий" sheetId="1" state="hidden" r:id="rId1"/>
    <sheet name="зміни лютий" sheetId="2" state="hidden" r:id="rId2"/>
    <sheet name="зі змінами 16.02.18" sheetId="3" state="hidden" r:id="rId3"/>
    <sheet name="зміни квітень" sheetId="4" r:id="rId4"/>
  </sheets>
  <definedNames>
    <definedName name="_xlnm.Print_Titles" localSheetId="2">'зі змінами 16.02.18'!$7:$8</definedName>
    <definedName name="_xlnm.Print_Titles" localSheetId="3">'зміни квітень'!$6:$7</definedName>
    <definedName name="_xlnm.Print_Titles" localSheetId="1">'зміни лютий'!$7:$8</definedName>
    <definedName name="_xlnm.Print_Titles" localSheetId="0">початковий!$7:$8</definedName>
    <definedName name="_xlnm.Print_Area" localSheetId="2">'зі змінами 16.02.18'!$A$1:$K$121</definedName>
    <definedName name="_xlnm.Print_Area" localSheetId="3">'зміни квітень'!$A$1:$K$149</definedName>
    <definedName name="_xlnm.Print_Area" localSheetId="1">'зміни лютий'!$A$1:$K$104</definedName>
    <definedName name="_xlnm.Print_Area" localSheetId="0">початковий!$A$1:$K$84</definedName>
  </definedNames>
  <calcPr calcId="124519"/>
</workbook>
</file>

<file path=xl/calcChain.xml><?xml version="1.0" encoding="utf-8"?>
<calcChain xmlns="http://schemas.openxmlformats.org/spreadsheetml/2006/main">
  <c r="K138" i="4"/>
  <c r="I138"/>
  <c r="H138"/>
  <c r="F138"/>
  <c r="G28"/>
  <c r="J28"/>
  <c r="K28"/>
  <c r="H137" l="1"/>
  <c r="K144"/>
  <c r="I144"/>
  <c r="I139" s="1"/>
  <c r="I137" s="1"/>
  <c r="H144"/>
  <c r="H139" s="1"/>
  <c r="F144"/>
  <c r="F139" s="1"/>
  <c r="F137" s="1"/>
  <c r="G139"/>
  <c r="G137" s="1"/>
  <c r="J139"/>
  <c r="J137" s="1"/>
  <c r="K139"/>
  <c r="K137" s="1"/>
  <c r="I37" l="1"/>
  <c r="H37"/>
  <c r="F37"/>
  <c r="I31"/>
  <c r="I28" s="1"/>
  <c r="H31"/>
  <c r="H28" s="1"/>
  <c r="F31"/>
  <c r="F28" s="1"/>
  <c r="G98"/>
  <c r="H98"/>
  <c r="I98"/>
  <c r="J98"/>
  <c r="K98"/>
  <c r="F98"/>
  <c r="K33"/>
  <c r="G33" l="1"/>
  <c r="H33"/>
  <c r="I33"/>
  <c r="J33"/>
  <c r="F33"/>
  <c r="K24"/>
  <c r="F24" l="1"/>
  <c r="F23" s="1"/>
  <c r="G24"/>
  <c r="J24"/>
  <c r="J23" s="1"/>
  <c r="H24"/>
  <c r="H23" s="1"/>
  <c r="I24"/>
  <c r="I23" s="1"/>
  <c r="G119"/>
  <c r="G117" s="1"/>
  <c r="H119"/>
  <c r="H117" s="1"/>
  <c r="H116" s="1"/>
  <c r="I119"/>
  <c r="J119"/>
  <c r="J117" s="1"/>
  <c r="J116" s="1"/>
  <c r="K119"/>
  <c r="K117" s="1"/>
  <c r="K116" s="1"/>
  <c r="F119"/>
  <c r="F117" s="1"/>
  <c r="F116" s="1"/>
  <c r="G145"/>
  <c r="K133"/>
  <c r="K132" s="1"/>
  <c r="J133"/>
  <c r="J132" s="1"/>
  <c r="I133"/>
  <c r="I132" s="1"/>
  <c r="H133"/>
  <c r="H132" s="1"/>
  <c r="F133"/>
  <c r="F132" s="1"/>
  <c r="K130"/>
  <c r="K129" s="1"/>
  <c r="J130"/>
  <c r="J129" s="1"/>
  <c r="I130"/>
  <c r="I129" s="1"/>
  <c r="H130"/>
  <c r="H129" s="1"/>
  <c r="F130"/>
  <c r="F129" s="1"/>
  <c r="I117"/>
  <c r="I116" s="1"/>
  <c r="K90"/>
  <c r="J90"/>
  <c r="I90"/>
  <c r="H90"/>
  <c r="G90"/>
  <c r="F90"/>
  <c r="K74"/>
  <c r="J74"/>
  <c r="I74"/>
  <c r="H74"/>
  <c r="G74"/>
  <c r="F74"/>
  <c r="K67"/>
  <c r="J67"/>
  <c r="I67"/>
  <c r="H67"/>
  <c r="G67"/>
  <c r="F67"/>
  <c r="K60"/>
  <c r="J60"/>
  <c r="I60"/>
  <c r="H60"/>
  <c r="G60"/>
  <c r="F60"/>
  <c r="K55"/>
  <c r="K54" s="1"/>
  <c r="J55"/>
  <c r="J54" s="1"/>
  <c r="I55"/>
  <c r="I54" s="1"/>
  <c r="H55"/>
  <c r="H54" s="1"/>
  <c r="F55"/>
  <c r="F54" s="1"/>
  <c r="K48"/>
  <c r="K47" s="1"/>
  <c r="J48"/>
  <c r="J47" s="1"/>
  <c r="I48"/>
  <c r="I47" s="1"/>
  <c r="H48"/>
  <c r="H47" s="1"/>
  <c r="G48"/>
  <c r="F48"/>
  <c r="F47" s="1"/>
  <c r="K45"/>
  <c r="K44" s="1"/>
  <c r="J45"/>
  <c r="J44" s="1"/>
  <c r="I45"/>
  <c r="I44" s="1"/>
  <c r="H45"/>
  <c r="H44" s="1"/>
  <c r="F45"/>
  <c r="F44" s="1"/>
  <c r="K42"/>
  <c r="K41" s="1"/>
  <c r="J42"/>
  <c r="J41" s="1"/>
  <c r="I42"/>
  <c r="I41" s="1"/>
  <c r="H42"/>
  <c r="H41" s="1"/>
  <c r="F42"/>
  <c r="F41" s="1"/>
  <c r="K23"/>
  <c r="K21"/>
  <c r="K20" s="1"/>
  <c r="J21"/>
  <c r="J20" s="1"/>
  <c r="I21"/>
  <c r="I20" s="1"/>
  <c r="H21"/>
  <c r="H20" s="1"/>
  <c r="F21"/>
  <c r="F20" s="1"/>
  <c r="K18"/>
  <c r="K17" s="1"/>
  <c r="J18"/>
  <c r="J17" s="1"/>
  <c r="I18"/>
  <c r="I17" s="1"/>
  <c r="H18"/>
  <c r="H17" s="1"/>
  <c r="F18"/>
  <c r="F17" s="1"/>
  <c r="K15"/>
  <c r="K14" s="1"/>
  <c r="J15"/>
  <c r="J14" s="1"/>
  <c r="I15"/>
  <c r="I14" s="1"/>
  <c r="H15"/>
  <c r="H14" s="1"/>
  <c r="F15"/>
  <c r="F14" s="1"/>
  <c r="K9"/>
  <c r="K8" s="1"/>
  <c r="J9"/>
  <c r="J8" s="1"/>
  <c r="I9"/>
  <c r="I8" s="1"/>
  <c r="H9"/>
  <c r="H8" s="1"/>
  <c r="G9"/>
  <c r="F9"/>
  <c r="F8" s="1"/>
  <c r="K115" i="3"/>
  <c r="J115"/>
  <c r="I115"/>
  <c r="H115"/>
  <c r="G115"/>
  <c r="F115"/>
  <c r="K113"/>
  <c r="J113"/>
  <c r="J110" s="1"/>
  <c r="J109" s="1"/>
  <c r="I113"/>
  <c r="H113"/>
  <c r="G113"/>
  <c r="G110" s="1"/>
  <c r="F113"/>
  <c r="K112"/>
  <c r="K110" s="1"/>
  <c r="K109" s="1"/>
  <c r="I112"/>
  <c r="H112"/>
  <c r="F112"/>
  <c r="F110" s="1"/>
  <c r="F109" s="1"/>
  <c r="G94"/>
  <c r="G92" s="1"/>
  <c r="H94"/>
  <c r="I94"/>
  <c r="J94"/>
  <c r="J92" s="1"/>
  <c r="J91" s="1"/>
  <c r="K94"/>
  <c r="K92" s="1"/>
  <c r="K91" s="1"/>
  <c r="F94"/>
  <c r="F92" s="1"/>
  <c r="F91" s="1"/>
  <c r="K88"/>
  <c r="I88"/>
  <c r="H88"/>
  <c r="F88"/>
  <c r="G84"/>
  <c r="H84"/>
  <c r="I84"/>
  <c r="J84"/>
  <c r="K84"/>
  <c r="F84"/>
  <c r="G68"/>
  <c r="J68"/>
  <c r="K72"/>
  <c r="K68" s="1"/>
  <c r="I72"/>
  <c r="H72"/>
  <c r="F72"/>
  <c r="F68" s="1"/>
  <c r="K67"/>
  <c r="I67"/>
  <c r="H67"/>
  <c r="F67"/>
  <c r="K65"/>
  <c r="I65"/>
  <c r="H65"/>
  <c r="F65"/>
  <c r="G61"/>
  <c r="G52" s="1"/>
  <c r="H61"/>
  <c r="I61"/>
  <c r="K61"/>
  <c r="F61"/>
  <c r="J62"/>
  <c r="J61"/>
  <c r="G54"/>
  <c r="K55"/>
  <c r="K54" s="1"/>
  <c r="I55"/>
  <c r="I54" s="1"/>
  <c r="H55"/>
  <c r="H54" s="1"/>
  <c r="F55"/>
  <c r="F54" s="1"/>
  <c r="G42"/>
  <c r="J42"/>
  <c r="J41"/>
  <c r="K46"/>
  <c r="I46"/>
  <c r="H46"/>
  <c r="F46"/>
  <c r="K44"/>
  <c r="I44"/>
  <c r="H44"/>
  <c r="F44"/>
  <c r="G25"/>
  <c r="J25"/>
  <c r="J24" s="1"/>
  <c r="K31"/>
  <c r="I31"/>
  <c r="H31"/>
  <c r="F31"/>
  <c r="K29"/>
  <c r="I29"/>
  <c r="H29"/>
  <c r="F29"/>
  <c r="K26"/>
  <c r="K25" s="1"/>
  <c r="K24" s="1"/>
  <c r="I26"/>
  <c r="H26"/>
  <c r="F26"/>
  <c r="F25" s="1"/>
  <c r="F24" s="1"/>
  <c r="G119"/>
  <c r="K22"/>
  <c r="K21" s="1"/>
  <c r="J22"/>
  <c r="J21" s="1"/>
  <c r="I22"/>
  <c r="I21" s="1"/>
  <c r="H22"/>
  <c r="H21" s="1"/>
  <c r="F22"/>
  <c r="F21" s="1"/>
  <c r="G10"/>
  <c r="K12"/>
  <c r="K10"/>
  <c r="K9" s="1"/>
  <c r="I12"/>
  <c r="H12"/>
  <c r="F12"/>
  <c r="F10" s="1"/>
  <c r="F9" s="1"/>
  <c r="K106"/>
  <c r="K105" s="1"/>
  <c r="J106"/>
  <c r="J105" s="1"/>
  <c r="I106"/>
  <c r="I105" s="1"/>
  <c r="H106"/>
  <c r="H105" s="1"/>
  <c r="F106"/>
  <c r="F105" s="1"/>
  <c r="K103"/>
  <c r="K102" s="1"/>
  <c r="J103"/>
  <c r="J102" s="1"/>
  <c r="I103"/>
  <c r="I102" s="1"/>
  <c r="H103"/>
  <c r="H102" s="1"/>
  <c r="F103"/>
  <c r="F102" s="1"/>
  <c r="H101"/>
  <c r="H92" s="1"/>
  <c r="H91" s="1"/>
  <c r="I90"/>
  <c r="H69"/>
  <c r="I69"/>
  <c r="I68" s="1"/>
  <c r="I60"/>
  <c r="J55"/>
  <c r="J54" s="1"/>
  <c r="J52" s="1"/>
  <c r="J51" s="1"/>
  <c r="K49"/>
  <c r="K48" s="1"/>
  <c r="J49"/>
  <c r="J48" s="1"/>
  <c r="I49"/>
  <c r="I48" s="1"/>
  <c r="H49"/>
  <c r="H48" s="1"/>
  <c r="F49"/>
  <c r="F48" s="1"/>
  <c r="K39"/>
  <c r="K38" s="1"/>
  <c r="J39"/>
  <c r="J38" s="1"/>
  <c r="I39"/>
  <c r="I38" s="1"/>
  <c r="H39"/>
  <c r="H38" s="1"/>
  <c r="F39"/>
  <c r="F38" s="1"/>
  <c r="K36"/>
  <c r="K35" s="1"/>
  <c r="J36"/>
  <c r="J35" s="1"/>
  <c r="I36"/>
  <c r="I35" s="1"/>
  <c r="H36"/>
  <c r="H35" s="1"/>
  <c r="F36"/>
  <c r="F35" s="1"/>
  <c r="K19"/>
  <c r="K18" s="1"/>
  <c r="J19"/>
  <c r="J18" s="1"/>
  <c r="I19"/>
  <c r="I18" s="1"/>
  <c r="H19"/>
  <c r="H18" s="1"/>
  <c r="F19"/>
  <c r="F18" s="1"/>
  <c r="K16"/>
  <c r="K15" s="1"/>
  <c r="J16"/>
  <c r="J15" s="1"/>
  <c r="I16"/>
  <c r="I15" s="1"/>
  <c r="H16"/>
  <c r="H15" s="1"/>
  <c r="F16"/>
  <c r="F15" s="1"/>
  <c r="J11"/>
  <c r="J10" s="1"/>
  <c r="J9" s="1"/>
  <c r="H11"/>
  <c r="I11" s="1"/>
  <c r="I10" s="1"/>
  <c r="I9" s="1"/>
  <c r="K95" i="2"/>
  <c r="K93" s="1"/>
  <c r="K92" s="1"/>
  <c r="I95"/>
  <c r="H95"/>
  <c r="F95"/>
  <c r="H93"/>
  <c r="H92" s="1"/>
  <c r="G96"/>
  <c r="H96"/>
  <c r="I96"/>
  <c r="J96"/>
  <c r="K96"/>
  <c r="F96"/>
  <c r="G98"/>
  <c r="H98"/>
  <c r="I98"/>
  <c r="J98"/>
  <c r="K98"/>
  <c r="F98"/>
  <c r="F117" s="1"/>
  <c r="G67"/>
  <c r="H67"/>
  <c r="I67"/>
  <c r="J67"/>
  <c r="K67"/>
  <c r="F67"/>
  <c r="G32"/>
  <c r="H32"/>
  <c r="H31"/>
  <c r="I32"/>
  <c r="I31"/>
  <c r="J32"/>
  <c r="J31"/>
  <c r="K32"/>
  <c r="F32"/>
  <c r="F31" s="1"/>
  <c r="F113" s="1"/>
  <c r="K56"/>
  <c r="I56"/>
  <c r="H56"/>
  <c r="F56"/>
  <c r="K48"/>
  <c r="K44"/>
  <c r="K42" s="1"/>
  <c r="K41" s="1"/>
  <c r="I48"/>
  <c r="I44" s="1"/>
  <c r="H48"/>
  <c r="H44" s="1"/>
  <c r="F48"/>
  <c r="F44"/>
  <c r="G90"/>
  <c r="G89" s="1"/>
  <c r="G102" s="1"/>
  <c r="G124" i="3" s="1"/>
  <c r="G125" s="1"/>
  <c r="H90" i="2"/>
  <c r="H89" s="1"/>
  <c r="I90"/>
  <c r="I89" s="1"/>
  <c r="J90"/>
  <c r="J89" s="1"/>
  <c r="K90"/>
  <c r="K89" s="1"/>
  <c r="F90"/>
  <c r="F89" s="1"/>
  <c r="G25"/>
  <c r="J25"/>
  <c r="J24"/>
  <c r="G57"/>
  <c r="H57"/>
  <c r="I57"/>
  <c r="J57"/>
  <c r="K57"/>
  <c r="F57"/>
  <c r="K29"/>
  <c r="I29"/>
  <c r="H29"/>
  <c r="F29"/>
  <c r="K27"/>
  <c r="K25" s="1"/>
  <c r="K24" s="1"/>
  <c r="I27"/>
  <c r="I25" s="1"/>
  <c r="I24" s="1"/>
  <c r="H27"/>
  <c r="H25" s="1"/>
  <c r="H24" s="1"/>
  <c r="F27"/>
  <c r="K12"/>
  <c r="K10" s="1"/>
  <c r="K9" s="1"/>
  <c r="I12"/>
  <c r="H12"/>
  <c r="F12"/>
  <c r="F112"/>
  <c r="F115"/>
  <c r="F116"/>
  <c r="G44"/>
  <c r="J44"/>
  <c r="G12"/>
  <c r="G10" s="1"/>
  <c r="K22"/>
  <c r="K21" s="1"/>
  <c r="J22"/>
  <c r="J21" s="1"/>
  <c r="I22"/>
  <c r="I21" s="1"/>
  <c r="H22"/>
  <c r="H21" s="1"/>
  <c r="F22"/>
  <c r="F21" s="1"/>
  <c r="F110" s="1"/>
  <c r="K31"/>
  <c r="J12"/>
  <c r="G95"/>
  <c r="J95"/>
  <c r="H11"/>
  <c r="I11" s="1"/>
  <c r="I10" s="1"/>
  <c r="I9" s="1"/>
  <c r="K85"/>
  <c r="K84" s="1"/>
  <c r="J85"/>
  <c r="J84" s="1"/>
  <c r="I85"/>
  <c r="I84" s="1"/>
  <c r="H85"/>
  <c r="H84" s="1"/>
  <c r="F85"/>
  <c r="F84" s="1"/>
  <c r="K82"/>
  <c r="K81" s="1"/>
  <c r="J82"/>
  <c r="J81" s="1"/>
  <c r="I82"/>
  <c r="I81" s="1"/>
  <c r="H82"/>
  <c r="H81" s="1"/>
  <c r="F82"/>
  <c r="F81" s="1"/>
  <c r="I73"/>
  <c r="I72" s="1"/>
  <c r="H73"/>
  <c r="H72" s="1"/>
  <c r="K73"/>
  <c r="K72" s="1"/>
  <c r="J73"/>
  <c r="J72" s="1"/>
  <c r="G73"/>
  <c r="F73"/>
  <c r="F72"/>
  <c r="K39"/>
  <c r="K38"/>
  <c r="J39"/>
  <c r="J38"/>
  <c r="I39"/>
  <c r="I38"/>
  <c r="H39"/>
  <c r="H38"/>
  <c r="F39"/>
  <c r="F38"/>
  <c r="K19"/>
  <c r="K18"/>
  <c r="J19"/>
  <c r="J18"/>
  <c r="I19"/>
  <c r="I18"/>
  <c r="H19"/>
  <c r="H18"/>
  <c r="F19"/>
  <c r="F18"/>
  <c r="K16"/>
  <c r="K15"/>
  <c r="J16"/>
  <c r="J15"/>
  <c r="I16"/>
  <c r="I15"/>
  <c r="H16"/>
  <c r="H15"/>
  <c r="F16"/>
  <c r="F15"/>
  <c r="J11"/>
  <c r="J10"/>
  <c r="J9" s="1"/>
  <c r="G44" i="1"/>
  <c r="K44"/>
  <c r="K43" s="1"/>
  <c r="K81"/>
  <c r="I81"/>
  <c r="I79" s="1"/>
  <c r="I78" s="1"/>
  <c r="H81"/>
  <c r="F81"/>
  <c r="G21"/>
  <c r="I21"/>
  <c r="I20" s="1"/>
  <c r="J21"/>
  <c r="K22"/>
  <c r="I22"/>
  <c r="H22"/>
  <c r="F22"/>
  <c r="K12"/>
  <c r="K10" s="1"/>
  <c r="K9" s="1"/>
  <c r="I12"/>
  <c r="H12"/>
  <c r="F12"/>
  <c r="K25"/>
  <c r="I25"/>
  <c r="H25"/>
  <c r="F25"/>
  <c r="F59"/>
  <c r="F44" s="1"/>
  <c r="F43" s="1"/>
  <c r="H75"/>
  <c r="H74"/>
  <c r="I75"/>
  <c r="I74"/>
  <c r="J75"/>
  <c r="J74"/>
  <c r="K75"/>
  <c r="K74"/>
  <c r="F75"/>
  <c r="H79"/>
  <c r="H78" s="1"/>
  <c r="J79"/>
  <c r="J78" s="1"/>
  <c r="K79"/>
  <c r="K78" s="1"/>
  <c r="F79"/>
  <c r="F78" s="1"/>
  <c r="G63"/>
  <c r="J63"/>
  <c r="J62" s="1"/>
  <c r="K63"/>
  <c r="K62" s="1"/>
  <c r="F63"/>
  <c r="F62" s="1"/>
  <c r="F74"/>
  <c r="H72"/>
  <c r="H71" s="1"/>
  <c r="I72"/>
  <c r="I71" s="1"/>
  <c r="J72"/>
  <c r="J71" s="1"/>
  <c r="K72"/>
  <c r="K71" s="1"/>
  <c r="F72"/>
  <c r="F71" s="1"/>
  <c r="H41"/>
  <c r="H40" s="1"/>
  <c r="I41"/>
  <c r="I40" s="1"/>
  <c r="J41"/>
  <c r="J40" s="1"/>
  <c r="K41"/>
  <c r="K40" s="1"/>
  <c r="F41"/>
  <c r="F40" s="1"/>
  <c r="H36"/>
  <c r="H35" s="1"/>
  <c r="I36"/>
  <c r="I35" s="1"/>
  <c r="J36"/>
  <c r="J35" s="1"/>
  <c r="K36"/>
  <c r="K35" s="1"/>
  <c r="F36"/>
  <c r="F35" s="1"/>
  <c r="H33"/>
  <c r="H32" s="1"/>
  <c r="I33"/>
  <c r="I32" s="1"/>
  <c r="J33"/>
  <c r="J32" s="1"/>
  <c r="K33"/>
  <c r="K32" s="1"/>
  <c r="F33"/>
  <c r="F32" s="1"/>
  <c r="H18"/>
  <c r="H17" s="1"/>
  <c r="I18"/>
  <c r="I17" s="1"/>
  <c r="J18"/>
  <c r="J17" s="1"/>
  <c r="K18"/>
  <c r="K17" s="1"/>
  <c r="F18"/>
  <c r="F17" s="1"/>
  <c r="H15"/>
  <c r="H14" s="1"/>
  <c r="I15"/>
  <c r="I14" s="1"/>
  <c r="J15"/>
  <c r="J14" s="1"/>
  <c r="K15"/>
  <c r="K14" s="1"/>
  <c r="F15"/>
  <c r="F14" s="1"/>
  <c r="F10"/>
  <c r="F9" s="1"/>
  <c r="J20"/>
  <c r="J46"/>
  <c r="J49"/>
  <c r="K30"/>
  <c r="K29"/>
  <c r="F30"/>
  <c r="F29"/>
  <c r="H70"/>
  <c r="H63"/>
  <c r="H62" s="1"/>
  <c r="I61"/>
  <c r="J11"/>
  <c r="J10" s="1"/>
  <c r="J9" s="1"/>
  <c r="J30"/>
  <c r="J29" s="1"/>
  <c r="H51"/>
  <c r="I51" s="1"/>
  <c r="H11"/>
  <c r="H10" s="1"/>
  <c r="H9" s="1"/>
  <c r="I30"/>
  <c r="I29" s="1"/>
  <c r="H30"/>
  <c r="H29" s="1"/>
  <c r="I48"/>
  <c r="I70"/>
  <c r="I63" s="1"/>
  <c r="I62" s="1"/>
  <c r="H10" i="2"/>
  <c r="H9" s="1"/>
  <c r="F10"/>
  <c r="F9" s="1"/>
  <c r="H42" i="3"/>
  <c r="H41"/>
  <c r="F42"/>
  <c r="F41"/>
  <c r="I25"/>
  <c r="I24" s="1"/>
  <c r="H25"/>
  <c r="H24" s="1"/>
  <c r="K42"/>
  <c r="K41" s="1"/>
  <c r="I42"/>
  <c r="I41" s="1"/>
  <c r="F21" i="1" l="1"/>
  <c r="F20" s="1"/>
  <c r="G93" i="2"/>
  <c r="G42"/>
  <c r="F25"/>
  <c r="F24" s="1"/>
  <c r="F111" s="1"/>
  <c r="I42"/>
  <c r="I41" s="1"/>
  <c r="I102" s="1"/>
  <c r="J93"/>
  <c r="J92" s="1"/>
  <c r="F93"/>
  <c r="F92" s="1"/>
  <c r="I93"/>
  <c r="I92" s="1"/>
  <c r="H68" i="3"/>
  <c r="I101"/>
  <c r="F52"/>
  <c r="F51" s="1"/>
  <c r="F119" s="1"/>
  <c r="I110"/>
  <c r="I109" s="1"/>
  <c r="H110"/>
  <c r="H109" s="1"/>
  <c r="I11" i="1"/>
  <c r="I10" s="1"/>
  <c r="I9" s="1"/>
  <c r="I44"/>
  <c r="I43" s="1"/>
  <c r="J44"/>
  <c r="J43" s="1"/>
  <c r="H21"/>
  <c r="H20" s="1"/>
  <c r="K21"/>
  <c r="K20" s="1"/>
  <c r="K82" s="1"/>
  <c r="K124" i="3" s="1"/>
  <c r="K125" s="1"/>
  <c r="J42" i="2"/>
  <c r="J41" s="1"/>
  <c r="J102" s="1"/>
  <c r="F42"/>
  <c r="F41" s="1"/>
  <c r="H42"/>
  <c r="H41" s="1"/>
  <c r="H102" s="1"/>
  <c r="K52" i="3"/>
  <c r="K51" s="1"/>
  <c r="I92"/>
  <c r="I91" s="1"/>
  <c r="J136" i="4"/>
  <c r="H136"/>
  <c r="I136"/>
  <c r="F136"/>
  <c r="F58"/>
  <c r="F57" s="1"/>
  <c r="I58"/>
  <c r="I57" s="1"/>
  <c r="J58"/>
  <c r="J57" s="1"/>
  <c r="G58"/>
  <c r="J82" i="1"/>
  <c r="K119" i="3"/>
  <c r="F82" i="1"/>
  <c r="K102" i="2"/>
  <c r="F102"/>
  <c r="I52" i="3"/>
  <c r="I51" s="1"/>
  <c r="I119" s="1"/>
  <c r="I82" i="1"/>
  <c r="J119" i="3"/>
  <c r="H52"/>
  <c r="H51" s="1"/>
  <c r="H44" i="1"/>
  <c r="H43" s="1"/>
  <c r="H82" s="1"/>
  <c r="K58" i="4"/>
  <c r="K57" s="1"/>
  <c r="H10" i="3"/>
  <c r="H9" s="1"/>
  <c r="F114" i="2"/>
  <c r="F119" s="1"/>
  <c r="H58" i="4"/>
  <c r="H57" s="1"/>
  <c r="K136"/>
  <c r="J124" i="3" l="1"/>
  <c r="J125" s="1"/>
  <c r="H119"/>
  <c r="H124"/>
  <c r="K145" i="4"/>
  <c r="I145"/>
  <c r="F145"/>
  <c r="H145"/>
  <c r="J145"/>
  <c r="I124" i="3"/>
  <c r="I125" s="1"/>
  <c r="F124"/>
  <c r="F125" s="1"/>
  <c r="H125" l="1"/>
</calcChain>
</file>

<file path=xl/sharedStrings.xml><?xml version="1.0" encoding="utf-8"?>
<sst xmlns="http://schemas.openxmlformats.org/spreadsheetml/2006/main" count="1260" uniqueCount="293">
  <si>
    <t>ВСЬОГО</t>
  </si>
  <si>
    <t>В тому числі на погашення заборгованості,що утворилася на початок року,                   тис. грн.</t>
  </si>
  <si>
    <t>Назва  об'єктів  відповідно до  проектно-кошторисної  документації</t>
  </si>
  <si>
    <t>Всього видатків на завершення будівництва, освоєння об'єктів на майбутні роки</t>
  </si>
  <si>
    <t>Разом  видатків на поточний рік,                                   тис. грн.</t>
  </si>
  <si>
    <t>Загальний обяг фінансування будівництва           ( інших капітальних видатків ), тис.грн.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</si>
  <si>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</si>
  <si>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</si>
  <si>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Х</t>
  </si>
  <si>
    <t>Капітальні видатки</t>
  </si>
  <si>
    <t>Придбання житла для пільгової категорії населення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</si>
  <si>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</si>
  <si>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</si>
  <si>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</si>
  <si>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Виконавчий комітет Чорноморської міської ради Одеської ради</t>
  </si>
  <si>
    <t>0111</t>
  </si>
  <si>
    <t>1500000</t>
  </si>
  <si>
    <t>Управління соціальної політики Чорноморської міської ради Одеської області</t>
  </si>
  <si>
    <t>1510000</t>
  </si>
  <si>
    <t>Відділ комунального господарства та благоустрою Чорноморської міської ради Одеської області</t>
  </si>
  <si>
    <t>0610</t>
  </si>
  <si>
    <t>0620</t>
  </si>
  <si>
    <t>Управління капітального будівництва Чорноморської міської ради Одеської області</t>
  </si>
  <si>
    <t>0490</t>
  </si>
  <si>
    <t>0456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</si>
  <si>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</si>
  <si>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0470</t>
  </si>
  <si>
    <t>Заходи з енергозбереження</t>
  </si>
  <si>
    <t>Капітальний ремонт (заміна вікон) у під`їздах та міжповерхових клітинах  багатоповерхових будинках житлового фонду</t>
  </si>
  <si>
    <t>Перелік   об'єктів ,</t>
  </si>
  <si>
    <t>Будівництво інших об'єктів. Дослідження, отримання ТУ на проектування  і проектно-кошторисна документація</t>
  </si>
  <si>
    <t>2010</t>
  </si>
  <si>
    <t>0731</t>
  </si>
  <si>
    <t>Багатопрофільна стаціонарна медична допомога населенню</t>
  </si>
  <si>
    <t>1000000</t>
  </si>
  <si>
    <t>Відділ освіти Чорноморської  міської ради Одеської області</t>
  </si>
  <si>
    <t>1010000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</si>
  <si>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</si>
  <si>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</si>
  <si>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</si>
  <si>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</si>
  <si>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</si>
  <si>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 xml:space="preserve">до  рішення Чорноморської  міської ради </t>
  </si>
  <si>
    <t xml:space="preserve">від    р.  №     - VII </t>
  </si>
  <si>
    <t xml:space="preserve"> видатки  на  які  у  2018 році  будуть  проводитися за  рахунок  коштів  бюджету  розвитку</t>
  </si>
  <si>
    <t>0200000</t>
  </si>
  <si>
    <t>0210000</t>
  </si>
  <si>
    <t>0210150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</si>
  <si>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</si>
  <si>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</si>
  <si>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0212010</t>
  </si>
  <si>
    <t>0212100</t>
  </si>
  <si>
    <t>2100</t>
  </si>
  <si>
    <t>0722</t>
  </si>
  <si>
    <t>Стоматологічна допомога населенню</t>
  </si>
  <si>
    <t>Олександрівська селищна адміністрація Чорноморської міської ради Одеської області</t>
  </si>
  <si>
    <t>0216030</t>
  </si>
  <si>
    <t>6030</t>
  </si>
  <si>
    <t>Організація благоустрою населених пунктів</t>
  </si>
  <si>
    <t>Відсоток завершеності  будівництва  об'єктів на 01.01.2018  р.</t>
  </si>
  <si>
    <t>Малодолинська  сільська адміністрація Чорноморської місьокї ради Одеської області</t>
  </si>
  <si>
    <t>0600000</t>
  </si>
  <si>
    <t>0610000</t>
  </si>
  <si>
    <t>0611010</t>
  </si>
  <si>
    <t>Надання дошкільної освіти</t>
  </si>
  <si>
    <t>0611020</t>
  </si>
  <si>
    <t>0611090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</si>
  <si>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</si>
  <si>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</si>
  <si>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</si>
  <si>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0800000</t>
  </si>
  <si>
    <t>0810000</t>
  </si>
  <si>
    <t>0810160</t>
  </si>
  <si>
    <t>0160</t>
  </si>
  <si>
    <t>Керівництво і управління у відповідній сфері у містах (місті Києві), селищах, селах, об'єднаних територіальних громадах</t>
  </si>
  <si>
    <t>0900000</t>
  </si>
  <si>
    <t>0910000</t>
  </si>
  <si>
    <t>Служба у справах дітей Чорноморської міської ради Одеської області</t>
  </si>
  <si>
    <t>0910160</t>
  </si>
  <si>
    <t>Відділ культури  Чорноморської міської ради Одеської області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</si>
  <si>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</si>
  <si>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</si>
  <si>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</si>
  <si>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</si>
  <si>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</si>
  <si>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</si>
  <si>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</si>
  <si>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</si>
  <si>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0829</t>
  </si>
  <si>
    <t>1100000</t>
  </si>
  <si>
    <t>1110000</t>
  </si>
  <si>
    <t>1110160</t>
  </si>
  <si>
    <t>Відділ у справах сім'ї, молоді та спорту  Чорноморської міської ради Одеської області</t>
  </si>
  <si>
    <t>1200000</t>
  </si>
  <si>
    <t>1210000</t>
  </si>
  <si>
    <t>1210160</t>
  </si>
  <si>
    <t>1600000</t>
  </si>
  <si>
    <t>1610000</t>
  </si>
  <si>
    <t>1610160</t>
  </si>
  <si>
    <t>Управління архітектури та містобудування  Чорноморської міської ради Одеської області</t>
  </si>
  <si>
    <t>3100000</t>
  </si>
  <si>
    <t>3110000</t>
  </si>
  <si>
    <t>Управління комунальної власності та земельних відносин  Чорноморської міської ради Одеської області</t>
  </si>
  <si>
    <t>3117130</t>
  </si>
  <si>
    <t>7130</t>
  </si>
  <si>
    <t>0421</t>
  </si>
  <si>
    <t>Здійснення заходів із землеустрою</t>
  </si>
  <si>
    <t>Реалізація інших заходів щодо соціально-економічного розвитку територій</t>
  </si>
  <si>
    <t>Протизсувні заходи у прибережній зоні в районі 9-го мікрорайону м. Чорноморськ</t>
  </si>
  <si>
    <t>Реконструкція комплексу дитячого дошкільного навчального закладу № 17 по вул. Світла, 5 в селищі Олександрівка, м. Чорноморськ, Одеської області, зі збільшенням місткості до 140 місць</t>
  </si>
  <si>
    <t>Будівництво об'єкту "Будівництво господарчо-побутової каналізації по вул. Олександрійській у м. Чорноморськ"</t>
  </si>
  <si>
    <t>6011</t>
  </si>
  <si>
    <t>1216011</t>
  </si>
  <si>
    <t>Експлуатація та технічне обслуговування житлового фонду</t>
  </si>
  <si>
    <t>6012</t>
  </si>
  <si>
    <t>1216012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</si>
  <si>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</si>
  <si>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</si>
  <si>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</si>
  <si>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Реконструкція приміщення складу хлору під цех механічного зневоднення осаду каналізаційних очисних споруд м. Чорноморська</t>
  </si>
  <si>
    <t>7640</t>
  </si>
  <si>
    <t>1217640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</si>
  <si>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</si>
  <si>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</si>
  <si>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</si>
  <si>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х</t>
  </si>
  <si>
    <t>6015</t>
  </si>
  <si>
    <t>1216015</t>
  </si>
  <si>
    <t>1216013</t>
  </si>
  <si>
    <t>Забезпечення надійної та безперебійної експлуатації ліфтів</t>
  </si>
  <si>
    <t>Капітальний ремонт ліфтів</t>
  </si>
  <si>
    <t>Капітальнй ремонт зливого колектору по вул. 1 Травня</t>
  </si>
  <si>
    <t>Проектування благоустрою території прибрежної зони за ФНС</t>
  </si>
  <si>
    <t>Капітальний ремонт-улаштування тартанового покриття на дитячих майданчиках в м. Чорноморськ</t>
  </si>
  <si>
    <t>Капітальний ремонт зеленої зони</t>
  </si>
  <si>
    <t>3700000</t>
  </si>
  <si>
    <t>Фінансове управління   Чорноморської міської ради Одеської області</t>
  </si>
  <si>
    <t>0180</t>
  </si>
  <si>
    <t>Інша діяльність у сфері державного управління</t>
  </si>
  <si>
    <t>0133</t>
  </si>
  <si>
    <t>Додаток   № 7</t>
  </si>
  <si>
    <t>Капітальний ремонт зовнішнього освітлення, у т.ч. техумови, проектування, експертиза, ілюмінація</t>
  </si>
  <si>
    <t>1216030</t>
  </si>
  <si>
    <t>Будівництво колектора зливової каналізації довжиною 925 м від  вул. Данченка до вул. 1-го Травня</t>
  </si>
  <si>
    <t>Капітальний ремонт дитячих та спортивних майданчиків з улаштуванням та заміною окремих елементів на території Чорноморської міської ради</t>
  </si>
  <si>
    <t>3710000</t>
  </si>
  <si>
    <t>3710160</t>
  </si>
  <si>
    <t>3710180</t>
  </si>
  <si>
    <t>6082</t>
  </si>
  <si>
    <t>Придбання житла для окремих категорій населення відповідно до законодавства</t>
  </si>
  <si>
    <t>1516082</t>
  </si>
  <si>
    <t>1518311</t>
  </si>
  <si>
    <t>8311</t>
  </si>
  <si>
    <t>0511</t>
  </si>
  <si>
    <t>Охорона та раціональне використання природних ресурсів</t>
  </si>
  <si>
    <t>Реконструкція території гімназії № 1 в м. Чорноморськ,  по вул. Шевченко,  8 з будівництвом учбово-виховного комплексу початкової школи та гімназії на 660 учнів. Будівництво учбово - виховного комплексу</t>
  </si>
  <si>
    <t xml:space="preserve">Капітальний ремонт мереж водовідведення та водопостачання </t>
  </si>
  <si>
    <t>Капітальнй ремонт зовнішніх теплових мереж, бойлерних</t>
  </si>
  <si>
    <t>Капітальний ремонт житлового фонду, який знаходиться на обслуговуванні у комунального підприємства "МУЖКГ" Чорноморської міської ради Одеської області</t>
  </si>
  <si>
    <t>Капітальний ремонт житлового фонду об'єднань співвласників багатоквартирних будинків відповідно доМіської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 на 2017-2019 роки, затвердженої рішенням  міської ради від 07.04.2017 р. № 220-VII</t>
  </si>
  <si>
    <t>0611070</t>
  </si>
  <si>
    <t>1070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</si>
  <si>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</si>
  <si>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</si>
  <si>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Капітальний ремонт-улаштування  майданчика стрітболу  по вул.  Парковій,8 , м. Чорноморськ</t>
  </si>
  <si>
    <t>Капітальний ремонт обладнання дитячого майданчика за адресою: м. Чорноморськ, вул. Парусна, 1 Г</t>
  </si>
  <si>
    <t>Капітальний ремонт вулиць та  доріг, придбання та улаштування зупинок міського транспорту, проектування та улаштування світлофорних об'єктів</t>
  </si>
  <si>
    <t>Капітальні видатки, всього -</t>
  </si>
  <si>
    <t>в тому числі капітальні видатки по дошкільному навчальному закладу № 12</t>
  </si>
  <si>
    <t>в тому числі капітальні видатки по загальноосвітній школі  № 1</t>
  </si>
  <si>
    <t>в тому числі капітальні видатки по дошкільному навчальному закладу № 10</t>
  </si>
  <si>
    <t>4081</t>
  </si>
  <si>
    <t>1014081</t>
  </si>
  <si>
    <t>Забезпечення діяльності інших закладів в галузі культури і мистецтва</t>
  </si>
  <si>
    <t>7370</t>
  </si>
  <si>
    <t>1217370</t>
  </si>
  <si>
    <t>1517370</t>
  </si>
  <si>
    <t>3117370</t>
  </si>
  <si>
    <t>Секретар ради</t>
  </si>
  <si>
    <t>О.Р.Боровська</t>
  </si>
  <si>
    <t xml:space="preserve">від  22.12.2017  р.  № 272 - VII </t>
  </si>
  <si>
    <t>Капітальний ремонт будинку побуту "Шкільний" за адресою: вул. Шевченка,2, м. Чорноморськ</t>
  </si>
  <si>
    <t>Роботи по землеустрою на території Чорноморської міської ради</t>
  </si>
  <si>
    <t>1014040</t>
  </si>
  <si>
    <t>4040</t>
  </si>
  <si>
    <t>Забезпечення діяльності музеїв і виставок</t>
  </si>
  <si>
    <t>Бурлачобалківська сільська адміністрація Чорноморської місьокї ради Одеської області</t>
  </si>
  <si>
    <t>Бурлачоболківська  сільська адміністрація Чорноморської місьокї ради Одеської області</t>
  </si>
  <si>
    <t>Капітальні видатки разом, в т.ч. :</t>
  </si>
  <si>
    <t>1216016</t>
  </si>
  <si>
    <t>6016</t>
  </si>
  <si>
    <t xml:space="preserve">Впровадження засобів обліку витрат та регулювання споживання води та теплової енергії </t>
  </si>
  <si>
    <t>Інша діяльність, пов'язана з експлуатацією об'єктів житлово - комунального господарства</t>
  </si>
  <si>
    <t>6017</t>
  </si>
  <si>
    <t>1216017</t>
  </si>
  <si>
    <t>Проектування будівництва колектора зливової каналізації довжиною 125 м від вул. 5 лінія до існуючої мережі в м.Чорноморськ Одеської області</t>
  </si>
  <si>
    <t>Проектування будівництва очисних споруд зливових вод в м.Чорноморськ Одеської області</t>
  </si>
  <si>
    <t>Проектування будівництва колектора зливової каналізації довжиною 925 м від вул.Данченка до вул. 1 Травня в м.Чорноморськ Одеської області</t>
  </si>
  <si>
    <t>Виконання проектно - кошторисних робіт на будівництво притулку для безпритульних тварин</t>
  </si>
  <si>
    <t>Придбання техніки для КП "МУЖКГ" (причіп тракторний)</t>
  </si>
  <si>
    <t>1217310</t>
  </si>
  <si>
    <t>7310</t>
  </si>
  <si>
    <t>0443</t>
  </si>
  <si>
    <t>Будівництво об'єктів житлово - комунального господарства</t>
  </si>
  <si>
    <t>0217350</t>
  </si>
  <si>
    <t>7350</t>
  </si>
  <si>
    <t>Розроблення схем планування та забудови територій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</si>
  <si>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</si>
  <si>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</si>
  <si>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</si>
  <si>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</si>
  <si>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розвитку цивільного захисту на 2016-2020 роки</t>
  </si>
  <si>
    <t>державне управління</t>
  </si>
  <si>
    <t>охорона здоров'я</t>
  </si>
  <si>
    <t>культура</t>
  </si>
  <si>
    <t>житлово - комунальне господарство</t>
  </si>
  <si>
    <t>транспорт</t>
  </si>
  <si>
    <t>будівництво</t>
  </si>
  <si>
    <t>міські програми</t>
  </si>
  <si>
    <t>РАЗОМ :</t>
  </si>
  <si>
    <t>Капітальні видатки за рахунок залишку коштів освітньої субвенції на оновлення матеріально - технічної бази навчальних закладів</t>
  </si>
  <si>
    <t>освіта</t>
  </si>
  <si>
    <t xml:space="preserve"> </t>
  </si>
  <si>
    <t>Зміни та доповнення до переліку об'єктів, видатки  на  які  у  2018 році  будуть  проводитися за  рахунок  коштів  бюджету  розвитку</t>
  </si>
  <si>
    <t>Капітальні видатки за рахунок залишку коштів освітньої субвенції на оновлення матеріально - технічної бази навчального  закладу</t>
  </si>
  <si>
    <t>Проектування внутрішнього електрозабезпечення гуртожитку                                                                                                 с. Малодолинське, вул.Зелена, 2-Б</t>
  </si>
  <si>
    <t>Проектування системи пожежогасіння гуртожитку в с. Малодолинське,                                                            вул.Зелена, 2-Б</t>
  </si>
  <si>
    <t>Проектування захисту заглиблених частин будівлі гуртожитку від підтоплення (система дренажу) за адресою:  с.Малодолинське, вул.Зелена, 2-Б</t>
  </si>
  <si>
    <t xml:space="preserve">Проектування та будівництво міського туалету в Приморському парку в районі "Екстрім-парку" </t>
  </si>
  <si>
    <t>тис.грн.</t>
  </si>
  <si>
    <t>в т.ч. за адресою вул.Морська, сел.Олександрівка</t>
  </si>
  <si>
    <t>Капітальний ремонт  техники 
КП "Зеленгосп"</t>
  </si>
  <si>
    <t>1217130</t>
  </si>
  <si>
    <t>Розроблення проекту землеустрою (міський пляж, територія за ФНС, в районі "Квант")</t>
  </si>
  <si>
    <t>0617370</t>
  </si>
  <si>
    <t>Реконструкція будівлі комплексної ДЮСШ</t>
  </si>
  <si>
    <t>Міська програма підтримки і розвитку навчально - матеріальної бази та соціального захисту студентів Чорноморського морського коледжу Одеського національного морського університету на 2018 рік</t>
  </si>
  <si>
    <t>Додаток   № 5</t>
  </si>
  <si>
    <t>Капітальний ремонт будинку побуту "Шкільний" за адресою: вул. Шевченка,2,                   м. Чорноморськ</t>
  </si>
  <si>
    <t>Міська програма підтримки і розвитку навчально - матеріальної бази ДЗ "Іллічівський судноремонтний ліцей" на 2018 рік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</si>
  <si>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</si>
  <si>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1011100</t>
  </si>
  <si>
    <t>1100</t>
  </si>
  <si>
    <t>Разом, в т.ч. :</t>
  </si>
  <si>
    <t>Будівництво колектору зливової каналізації довжиною 125 м від вул.5 лінія до існуючої мережі в м.Чорноморськ Одеської області</t>
  </si>
  <si>
    <t>3719770</t>
  </si>
  <si>
    <t>9770</t>
  </si>
  <si>
    <t>Інші субвенції з місцевого бюджету</t>
  </si>
  <si>
    <t>Капітальний ремонт - заміна трубопроводу водовідведення Ду 150мм у 9-му мікрорайоні м. Чорноморська</t>
  </si>
  <si>
    <t xml:space="preserve">від  16.02.2018 р.  № 284 - VII </t>
  </si>
  <si>
    <t xml:space="preserve">Капітальний ремонт - заміна водопроводу з установкою водорозбірного крану в зсувній зоні </t>
  </si>
  <si>
    <t>зі змінами та доповненнями, внесеними рішеннями ЧМР :</t>
  </si>
  <si>
    <t>від 16.02.2018р. № 284-VII</t>
  </si>
  <si>
    <t>Капітальнівидлатки разом, в т.ч. :</t>
  </si>
  <si>
    <t>Капітальний ремонт разом, в т.ч. :</t>
  </si>
  <si>
    <t>Капітальні видатки разом, в т.ч :</t>
  </si>
  <si>
    <t xml:space="preserve">Будівництво мостового переходу через Сухий лиман з підходами в с. Малодолинське на автомобільній дорозі "Одеса-Чорноморськ" </t>
  </si>
  <si>
    <t>Міська програма удосконалення казначейського обслуговування міського бюджету м. Чорноморська та забезпечення матеріально-технічної бази Управління Державної казначейської служби України у м. Чорноморську  Одеської області для обслуговування розпорядників та одержувачів бюджетних коштів на 2018 рік</t>
  </si>
  <si>
    <t>Виконавець: Яковенко О. М.</t>
  </si>
  <si>
    <t>Придбання мулососу для заміни на вторинному відстійнику каналізаційних очисних споруд м. Чорноморська</t>
  </si>
  <si>
    <t>Капітальний ремонт (заміна вікон) в ДНЗ № 2 "Колобок" за адресою: м.Чорноморськ, вул.Корабельна, 10</t>
  </si>
  <si>
    <t>Придбання персонального комп'ютера/ноутбука та техніки для друкування, копіювання, сканування та ламінування з витратними матеріалами для початкової школи</t>
  </si>
  <si>
    <t>Придбання комп'ютерного обладнання для шкіл</t>
  </si>
  <si>
    <t>Роботи з благоустрою прилеглої території артезіанської свердловини за адресою м.Чорноморськ, вул.Парусна (Героїв Сталінграду), 4-А</t>
  </si>
  <si>
    <t>Заходи з енергозбереження - капітальний ремонт вуличного освітлення по вул.Олександрійська (від вул.Дукова до вул.Парусна, 3, 5, 7), м.Чорноморськ</t>
  </si>
  <si>
    <t>Капітальний ремонт (заміна вікон) у під'їздах та міжповерхових клітинах багатоповерхового будинку за адресою: м.Чорноморськ, вул.Данченка, 5</t>
  </si>
  <si>
    <t>Капітальний ремонт (заміна вікон) у під'їздах та міжповерхових клітинах багатоповерхового будинку за адресою: м.Чорноморськ, вул.Данченка, 12</t>
  </si>
  <si>
    <t>Капітальний ремонт (заміна вікон) у під'їздах та міжповерхових клітинах багатоповерхового будинку за адресою: м.Чорноморськ, вул.Паркова, 12</t>
  </si>
  <si>
    <t>Капітальний ремонт (заміна вікон) у під'їздах та міжповерхових клітинах багатоповерхового будинку за адресою: м.Чорноморськ, вул.Паркова, 22</t>
  </si>
  <si>
    <t>Капітальний ремонт (заміна вікон) у під'їздах та міжповерхових клітинах багатоповерхового будинку за адресою: м.Чорноморськ, вул.Паркова, 26</t>
  </si>
  <si>
    <t>Капітальний ремонт (заміна вікон) у під'їздах та міжповерхових клітинах багатоповерхового будинку за адресою: м.Чорноморськ, вул.Олександрійська, 11</t>
  </si>
  <si>
    <t>Капітальний ремонт (заміна вікон) у під'їздах та міжповерхових клітинах багатоповерхового будинку за адресою: м.Чорноморськ, вул.Парусна, 16</t>
  </si>
  <si>
    <t>Встановлення газових лічильників</t>
  </si>
  <si>
    <t xml:space="preserve">Капітальні видатки </t>
  </si>
  <si>
    <t>Капітальний ремонт (заміна вікон) у під'їздах та міжповерхових клітинах багатоповерхового будинку за адресою: м.Чорноморськ, вул.Спортивна, 3</t>
  </si>
  <si>
    <t>Капітальний ремонт (заміна вікон) у під'їздах та міжповерхових клітинах багатоповерхового будинку за адресою: м.Чорноморськ, вул.Спортивна, 8</t>
  </si>
  <si>
    <t>Капітальний ремонт (заміна вікон) у під'їздах та міжповерхових клітинах багатоповерхового будинку за адресою: м.Чорноморськ, вул.Парусна, 11</t>
  </si>
  <si>
    <t>Капітальний ремонт (заміна вікон) у під'їздах та міжповерхових клітинах багатоповерхового будинку за адресою: м.Чорноморськ, проспект Миру, 7-А</t>
  </si>
  <si>
    <t>Капітальний ремонт (заміна вікон) у під'їздах та міжповерхових клітинах багатоповерхового будинку за адресою: м.Чорноморськ, проспект Миру, 24</t>
  </si>
  <si>
    <t>Капітальний ремонт (заміна вікон) у під'їздах та міжповерхових клітинах багатоповерхового будинку за адресою: м.Чорноморськ, вул.Парусна, 4-А</t>
  </si>
  <si>
    <t>Капітальний ремонт (заміна вікон) у під'їздах та міжповерхових клітинах багатоповерхового будинку за адресою: м.Чорноморськ, проспект Миру, 13-А</t>
  </si>
  <si>
    <t>Капітальний ремонт (заміна дверей) у під'їздах та міжповерхових клітинах багатоповерхового будинку за адресою: м.Чорноморськ, вул.1 Травня, 2</t>
  </si>
  <si>
    <t>Капітальний ремонт (заміна вікон) у під'їздах та міжповерхових клітинах багатоповерхового будинку за адресою: м.Чорноморськ, вул.Парусна, 9</t>
  </si>
  <si>
    <t>капітальний ремонт вулиці Миру в с.Малодолинське</t>
  </si>
  <si>
    <t>Капітальний ремонт вулиць та  доріг, придбання та улаштування зупинок міського транспорту, проектування та улаштування світлофорних об'єктів, в т.ч. :</t>
  </si>
  <si>
    <t>капітальний ремонт вулиці Транспортна в м.Чорноморську</t>
  </si>
  <si>
    <t>Придбання меблів для дошкільних навчальних закладів</t>
  </si>
  <si>
    <t>Капітальні видлатки разом, в т.ч. :</t>
  </si>
  <si>
    <t>Капітальний ремонт (заміна вікон) в дошкільних навчальних закладах</t>
  </si>
  <si>
    <t>Придбання медичної техніки для дошкільного навчального закладу № 10</t>
  </si>
  <si>
    <t xml:space="preserve">до   рішення Чорноморської  міської ради </t>
  </si>
  <si>
    <t>Додаток    5</t>
  </si>
  <si>
    <t xml:space="preserve">від   12.04. 2018  р.  №  313  - VII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</si>
</sst>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6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rgb="FF0000FF"/>
      <name val="Times New Roman"/>
      <family val="1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6" fillId="0" borderId="0"/>
  </cellStyleXfs>
  <cellXfs count="171">
    <xf numFmtId="0" fontId="0" fillId="0" borderId="0" xfId="0"/>
    <xf numFmtId="0" fontId="2" fillId="2" borderId="0" xfId="0" applyFont="1" applyFill="1"/>
    <xf numFmtId="0" fontId="2" fillId="3" borderId="0" xfId="0" applyFont="1" applyFill="1"/>
    <xf numFmtId="0" fontId="8" fillId="3" borderId="0" xfId="0" applyFont="1" applyFill="1" applyAlignmen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49" fontId="1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164" fontId="2" fillId="3" borderId="1" xfId="6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wrapText="1"/>
    </xf>
    <xf numFmtId="164" fontId="1" fillId="3" borderId="1" xfId="0" applyNumberFormat="1" applyFont="1" applyFill="1" applyBorder="1" applyAlignment="1">
      <alignment horizontal="center" wrapText="1"/>
    </xf>
    <xf numFmtId="164" fontId="1" fillId="3" borderId="1" xfId="6" applyNumberFormat="1" applyFont="1" applyFill="1" applyBorder="1" applyAlignment="1">
      <alignment horizontal="center" wrapText="1"/>
    </xf>
    <xf numFmtId="0" fontId="2" fillId="3" borderId="1" xfId="2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/>
    </xf>
    <xf numFmtId="0" fontId="1" fillId="3" borderId="0" xfId="0" applyFont="1" applyFill="1"/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2" fillId="3" borderId="1" xfId="7" applyNumberFormat="1" applyFont="1" applyFill="1" applyBorder="1" applyAlignment="1">
      <alignment horizontal="center" wrapText="1"/>
    </xf>
    <xf numFmtId="164" fontId="2" fillId="3" borderId="1" xfId="7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2" fontId="2" fillId="3" borderId="1" xfId="6" applyNumberFormat="1" applyFont="1" applyFill="1" applyBorder="1" applyAlignment="1">
      <alignment horizontal="center" wrapText="1"/>
    </xf>
    <xf numFmtId="0" fontId="1" fillId="3" borderId="1" xfId="0" applyFont="1" applyFill="1" applyBorder="1" applyAlignment="1"/>
    <xf numFmtId="164" fontId="1" fillId="3" borderId="1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/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6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1" xfId="7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1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 vertical="center" wrapText="1"/>
    </xf>
    <xf numFmtId="164" fontId="1" fillId="3" borderId="0" xfId="0" applyNumberFormat="1" applyFont="1" applyFill="1" applyBorder="1" applyAlignment="1">
      <alignment horizontal="right"/>
    </xf>
    <xf numFmtId="164" fontId="2" fillId="3" borderId="0" xfId="0" applyNumberFormat="1" applyFont="1" applyFill="1" applyBorder="1" applyAlignment="1">
      <alignment horizontal="right"/>
    </xf>
    <xf numFmtId="164" fontId="1" fillId="3" borderId="0" xfId="0" applyNumberFormat="1" applyFont="1" applyFill="1" applyBorder="1"/>
    <xf numFmtId="164" fontId="2" fillId="3" borderId="0" xfId="0" applyNumberFormat="1" applyFont="1" applyFill="1"/>
    <xf numFmtId="0" fontId="1" fillId="3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2" fillId="3" borderId="1" xfId="6" applyFont="1" applyFill="1" applyBorder="1" applyAlignment="1">
      <alignment horizontal="left" wrapText="1"/>
    </xf>
    <xf numFmtId="0" fontId="2" fillId="3" borderId="1" xfId="6" applyFont="1" applyFill="1" applyBorder="1" applyAlignment="1">
      <alignment horizontal="left" wrapText="1" shrinkToFit="1"/>
    </xf>
    <xf numFmtId="0" fontId="2" fillId="3" borderId="3" xfId="6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3" xfId="6" applyFont="1" applyFill="1" applyBorder="1" applyAlignment="1">
      <alignment horizontal="left" wrapText="1" shrinkToFit="1"/>
    </xf>
    <xf numFmtId="0" fontId="2" fillId="3" borderId="1" xfId="7" applyFont="1" applyFill="1" applyBorder="1" applyAlignment="1">
      <alignment horizontal="left" wrapText="1"/>
    </xf>
    <xf numFmtId="0" fontId="2" fillId="3" borderId="1" xfId="5" applyFont="1" applyFill="1" applyBorder="1" applyAlignment="1">
      <alignment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10" fillId="3" borderId="1" xfId="6" applyFont="1" applyFill="1" applyBorder="1" applyAlignment="1">
      <alignment horizontal="left" vertical="center" wrapText="1"/>
    </xf>
    <xf numFmtId="164" fontId="10" fillId="3" borderId="1" xfId="6" applyNumberFormat="1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49" fontId="2" fillId="3" borderId="2" xfId="0" applyNumberFormat="1" applyFont="1" applyFill="1" applyBorder="1" applyAlignment="1">
      <alignment horizontal="center"/>
    </xf>
    <xf numFmtId="0" fontId="2" fillId="3" borderId="2" xfId="2" applyFont="1" applyFill="1" applyBorder="1" applyAlignment="1">
      <alignment horizontal="left" wrapText="1"/>
    </xf>
    <xf numFmtId="0" fontId="2" fillId="3" borderId="0" xfId="0" applyFont="1" applyFill="1" applyAlignment="1">
      <alignment horizontal="center"/>
    </xf>
    <xf numFmtId="49" fontId="2" fillId="3" borderId="2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wrapText="1"/>
    </xf>
    <xf numFmtId="165" fontId="2" fillId="3" borderId="1" xfId="6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1" fillId="3" borderId="1" xfId="6" applyNumberFormat="1" applyFont="1" applyFill="1" applyBorder="1" applyAlignment="1">
      <alignment horizontal="center" wrapText="1"/>
    </xf>
    <xf numFmtId="165" fontId="3" fillId="3" borderId="1" xfId="0" applyNumberFormat="1" applyFont="1" applyFill="1" applyBorder="1" applyAlignment="1">
      <alignment horizontal="center"/>
    </xf>
    <xf numFmtId="165" fontId="2" fillId="3" borderId="1" xfId="7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/>
    </xf>
    <xf numFmtId="165" fontId="2" fillId="3" borderId="1" xfId="7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2" fillId="3" borderId="0" xfId="0" applyNumberFormat="1" applyFont="1" applyFill="1"/>
    <xf numFmtId="0" fontId="2" fillId="3" borderId="0" xfId="0" applyFont="1" applyFill="1" applyAlignment="1">
      <alignment horizontal="center"/>
    </xf>
    <xf numFmtId="0" fontId="2" fillId="3" borderId="2" xfId="0" applyFont="1" applyFill="1" applyBorder="1" applyAlignment="1">
      <alignment vertical="center" wrapText="1"/>
    </xf>
    <xf numFmtId="0" fontId="2" fillId="3" borderId="2" xfId="6" applyFont="1" applyFill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5" xfId="6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left" vertical="center" wrapText="1"/>
    </xf>
    <xf numFmtId="165" fontId="11" fillId="3" borderId="1" xfId="0" applyNumberFormat="1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 wrapText="1"/>
    </xf>
    <xf numFmtId="0" fontId="2" fillId="3" borderId="3" xfId="2" applyFont="1" applyFill="1" applyBorder="1" applyAlignment="1">
      <alignment wrapText="1"/>
    </xf>
    <xf numFmtId="0" fontId="10" fillId="3" borderId="1" xfId="6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49" fontId="2" fillId="3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wrapText="1"/>
    </xf>
    <xf numFmtId="0" fontId="1" fillId="3" borderId="3" xfId="6" applyFont="1" applyFill="1" applyBorder="1" applyAlignment="1">
      <alignment horizontal="left" wrapText="1"/>
    </xf>
    <xf numFmtId="0" fontId="1" fillId="3" borderId="1" xfId="6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165" fontId="9" fillId="3" borderId="1" xfId="0" applyNumberFormat="1" applyFont="1" applyFill="1" applyBorder="1" applyAlignment="1">
      <alignment horizontal="center"/>
    </xf>
    <xf numFmtId="0" fontId="1" fillId="3" borderId="1" xfId="7" applyFont="1" applyFill="1" applyBorder="1" applyAlignment="1">
      <alignment horizontal="left" wrapText="1"/>
    </xf>
    <xf numFmtId="164" fontId="9" fillId="3" borderId="1" xfId="0" applyNumberFormat="1" applyFont="1" applyFill="1" applyBorder="1" applyAlignment="1">
      <alignment horizontal="center"/>
    </xf>
    <xf numFmtId="164" fontId="2" fillId="2" borderId="0" xfId="0" applyNumberFormat="1" applyFont="1" applyFill="1"/>
    <xf numFmtId="0" fontId="12" fillId="3" borderId="0" xfId="0" applyFont="1" applyFill="1" applyAlignment="1">
      <alignment horizontal="left"/>
    </xf>
    <xf numFmtId="0" fontId="14" fillId="3" borderId="0" xfId="0" applyFont="1" applyFill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3" borderId="1" xfId="6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10" fillId="3" borderId="1" xfId="6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wrapText="1"/>
    </xf>
    <xf numFmtId="164" fontId="11" fillId="3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/>
    </xf>
    <xf numFmtId="49" fontId="2" fillId="3" borderId="4" xfId="0" applyNumberFormat="1" applyFont="1" applyFill="1" applyBorder="1" applyAlignment="1">
      <alignment horizontal="center"/>
    </xf>
    <xf numFmtId="49" fontId="2" fillId="3" borderId="6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2" xfId="2" applyFont="1" applyFill="1" applyBorder="1" applyAlignment="1">
      <alignment horizontal="left" wrapText="1"/>
    </xf>
    <xf numFmtId="0" fontId="2" fillId="3" borderId="6" xfId="2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1" fillId="3" borderId="3" xfId="5" applyFont="1" applyFill="1" applyBorder="1" applyAlignment="1">
      <alignment horizontal="center" wrapText="1"/>
    </xf>
    <xf numFmtId="0" fontId="1" fillId="3" borderId="5" xfId="5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0" fontId="2" fillId="3" borderId="2" xfId="5" applyFont="1" applyFill="1" applyBorder="1" applyAlignment="1">
      <alignment horizontal="left" vertical="center" wrapText="1"/>
    </xf>
    <xf numFmtId="0" fontId="2" fillId="3" borderId="4" xfId="5" applyFont="1" applyFill="1" applyBorder="1" applyAlignment="1">
      <alignment horizontal="left" vertical="center" wrapText="1"/>
    </xf>
    <xf numFmtId="0" fontId="2" fillId="3" borderId="6" xfId="5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center" vertical="center" wrapText="1"/>
    </xf>
    <xf numFmtId="0" fontId="2" fillId="3" borderId="4" xfId="5" applyFont="1" applyFill="1" applyBorder="1" applyAlignment="1">
      <alignment horizontal="center" vertical="center" wrapText="1"/>
    </xf>
    <xf numFmtId="0" fontId="2" fillId="3" borderId="6" xfId="5" applyFont="1" applyFill="1" applyBorder="1" applyAlignment="1">
      <alignment horizontal="center" vertical="center" wrapText="1"/>
    </xf>
    <xf numFmtId="0" fontId="2" fillId="3" borderId="2" xfId="2" applyFont="1" applyFill="1" applyBorder="1" applyAlignment="1">
      <alignment horizontal="left" vertical="center" wrapText="1"/>
    </xf>
    <xf numFmtId="0" fontId="2" fillId="3" borderId="4" xfId="2" applyFont="1" applyFill="1" applyBorder="1" applyAlignment="1">
      <alignment horizontal="left" vertical="center" wrapText="1"/>
    </xf>
    <xf numFmtId="0" fontId="2" fillId="3" borderId="6" xfId="2" applyFont="1" applyFill="1" applyBorder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дод 3" xfId="5"/>
    <cellStyle name="Обычный_дод№8" xfId="6"/>
    <cellStyle name="Обычный_дод№8_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4"/>
  <sheetViews>
    <sheetView view="pageBreakPreview" zoomScale="60" zoomScaleNormal="75" workbookViewId="0">
      <pane ySplit="8" topLeftCell="A80" activePane="bottomLeft" state="frozen"/>
      <selection pane="bottomLeft" activeCell="F79" sqref="F79"/>
    </sheetView>
  </sheetViews>
  <sheetFormatPr defaultColWidth="9.1796875" defaultRowHeight="17.75"/>
  <cols>
    <col min="1" max="1" width="17.1796875" style="22" customWidth="1"/>
    <col min="2" max="2" width="13.453125" style="1" customWidth="1"/>
    <col min="3" max="3" width="11.26953125" style="1" customWidth="1"/>
    <col min="4" max="4" width="41.1796875" style="1" customWidth="1"/>
    <col min="5" max="5" width="51.26953125" style="47" customWidth="1"/>
    <col min="6" max="6" width="19.7265625" style="1" customWidth="1"/>
    <col min="7" max="7" width="16.1796875" style="1" hidden="1" customWidth="1"/>
    <col min="8" max="8" width="17.54296875" style="1" customWidth="1"/>
    <col min="9" max="9" width="16.81640625" style="1" customWidth="1"/>
    <col min="10" max="10" width="15.7265625" style="1" hidden="1" customWidth="1"/>
    <col min="11" max="11" width="25.54296875" style="1" customWidth="1"/>
    <col min="12" max="16384" width="9.1796875" style="1"/>
  </cols>
  <sheetData>
    <row r="1" spans="1:12" s="2" customFormat="1">
      <c r="A1" s="59"/>
      <c r="D1" s="59"/>
      <c r="E1" s="30"/>
      <c r="G1" s="31" t="s">
        <v>140</v>
      </c>
      <c r="H1" s="31" t="s">
        <v>140</v>
      </c>
      <c r="I1" s="31"/>
      <c r="J1" s="31"/>
    </row>
    <row r="2" spans="1:12" s="2" customFormat="1" ht="21.8" customHeight="1">
      <c r="A2" s="59"/>
      <c r="D2" s="59"/>
      <c r="E2" s="30"/>
      <c r="G2" s="31" t="s">
        <v>42</v>
      </c>
      <c r="H2" s="31" t="s">
        <v>42</v>
      </c>
      <c r="I2" s="11"/>
      <c r="J2" s="11"/>
    </row>
    <row r="3" spans="1:12" s="2" customFormat="1">
      <c r="A3" s="59"/>
      <c r="D3" s="59"/>
      <c r="E3" s="30"/>
      <c r="G3" s="32" t="s">
        <v>43</v>
      </c>
      <c r="H3" s="32" t="s">
        <v>180</v>
      </c>
      <c r="J3" s="33"/>
    </row>
    <row r="4" spans="1:12" s="2" customFormat="1" ht="12.8" customHeight="1">
      <c r="A4" s="59"/>
      <c r="D4" s="59"/>
      <c r="E4" s="30"/>
      <c r="F4" s="31"/>
      <c r="G4" s="31"/>
      <c r="H4" s="31"/>
      <c r="I4" s="31"/>
      <c r="J4" s="31"/>
    </row>
    <row r="5" spans="1:12" s="5" customFormat="1" ht="20.45">
      <c r="A5" s="143" t="s">
        <v>29</v>
      </c>
      <c r="B5" s="143"/>
      <c r="C5" s="143"/>
      <c r="D5" s="143"/>
      <c r="E5" s="143"/>
      <c r="F5" s="143"/>
      <c r="G5" s="143"/>
      <c r="H5" s="143"/>
      <c r="I5" s="143"/>
      <c r="J5" s="3"/>
      <c r="K5" s="3"/>
      <c r="L5" s="3"/>
    </row>
    <row r="6" spans="1:12" s="5" customFormat="1" ht="20.45">
      <c r="A6" s="4"/>
      <c r="D6" s="3" t="s">
        <v>44</v>
      </c>
      <c r="E6" s="48"/>
      <c r="F6" s="3"/>
      <c r="G6" s="3"/>
      <c r="H6" s="3"/>
      <c r="I6" s="3"/>
      <c r="J6" s="3"/>
      <c r="K6" s="3"/>
      <c r="L6" s="3"/>
    </row>
    <row r="7" spans="1:12" s="2" customFormat="1">
      <c r="A7" s="141" t="s">
        <v>11</v>
      </c>
      <c r="B7" s="141" t="s">
        <v>12</v>
      </c>
      <c r="C7" s="141" t="s">
        <v>13</v>
      </c>
      <c r="D7" s="140" t="s">
        <v>25</v>
      </c>
      <c r="E7" s="145" t="s">
        <v>2</v>
      </c>
      <c r="F7" s="140" t="s">
        <v>5</v>
      </c>
      <c r="G7" s="146" t="s">
        <v>59</v>
      </c>
      <c r="H7" s="140" t="s">
        <v>3</v>
      </c>
      <c r="I7" s="140" t="s">
        <v>4</v>
      </c>
      <c r="J7" s="140" t="s">
        <v>1</v>
      </c>
      <c r="K7" s="58" t="s">
        <v>7</v>
      </c>
    </row>
    <row r="8" spans="1:12" s="2" customFormat="1" ht="135" customHeight="1">
      <c r="A8" s="142"/>
      <c r="B8" s="142"/>
      <c r="C8" s="142"/>
      <c r="D8" s="140"/>
      <c r="E8" s="145"/>
      <c r="F8" s="140"/>
      <c r="G8" s="146"/>
      <c r="H8" s="140"/>
      <c r="I8" s="140"/>
      <c r="J8" s="140"/>
      <c r="K8" s="58" t="s">
        <v>6</v>
      </c>
    </row>
    <row r="9" spans="1:12" s="17" customFormat="1" ht="21.8" customHeight="1">
      <c r="A9" s="6" t="s">
        <v>45</v>
      </c>
      <c r="B9" s="6"/>
      <c r="C9" s="6"/>
      <c r="D9" s="149" t="s">
        <v>14</v>
      </c>
      <c r="E9" s="150"/>
      <c r="F9" s="12">
        <f>F10</f>
        <v>9700</v>
      </c>
      <c r="G9" s="12"/>
      <c r="H9" s="12">
        <f>H10</f>
        <v>9700</v>
      </c>
      <c r="I9" s="12">
        <f>I10</f>
        <v>9700</v>
      </c>
      <c r="J9" s="12" t="e">
        <f>J10</f>
        <v>#REF!</v>
      </c>
      <c r="K9" s="12">
        <f>K10</f>
        <v>9700</v>
      </c>
    </row>
    <row r="10" spans="1:12" s="17" customFormat="1" ht="23.25" customHeight="1">
      <c r="A10" s="6" t="s">
        <v>46</v>
      </c>
      <c r="B10" s="6"/>
      <c r="C10" s="6"/>
      <c r="D10" s="149" t="s">
        <v>14</v>
      </c>
      <c r="E10" s="150"/>
      <c r="F10" s="12">
        <f>F11+F12+F13</f>
        <v>9700</v>
      </c>
      <c r="G10" s="12"/>
      <c r="H10" s="12">
        <f>H11+H12+H13</f>
        <v>9700</v>
      </c>
      <c r="I10" s="12">
        <f>I11+I12+I13</f>
        <v>9700</v>
      </c>
      <c r="J10" s="12" t="e">
        <f>J11+J12+J13</f>
        <v>#REF!</v>
      </c>
      <c r="K10" s="12">
        <f>K11+K12+K13</f>
        <v>9700</v>
      </c>
    </row>
    <row r="11" spans="1:12" s="2" customFormat="1" ht="135" customHeight="1">
      <c r="A11" s="7" t="s">
        <v>47</v>
      </c>
      <c r="B11" s="7" t="s">
        <v>48</v>
      </c>
      <c r="C11" s="7" t="s">
        <v>15</v>
      </c>
      <c r="D11" s="8" t="s">
        <v>49</v>
      </c>
      <c r="E11" s="49" t="s">
        <v>9</v>
      </c>
      <c r="F11" s="9">
        <v>2180</v>
      </c>
      <c r="G11" s="10"/>
      <c r="H11" s="10">
        <f>F11</f>
        <v>2180</v>
      </c>
      <c r="I11" s="10">
        <f>H11</f>
        <v>2180</v>
      </c>
      <c r="J11" s="10" t="e">
        <f>#REF!+#REF!</f>
        <v>#REF!</v>
      </c>
      <c r="K11" s="9">
        <v>2180</v>
      </c>
    </row>
    <row r="12" spans="1:12" s="2" customFormat="1" ht="39.799999999999997" customHeight="1">
      <c r="A12" s="7" t="s">
        <v>50</v>
      </c>
      <c r="B12" s="7" t="s">
        <v>31</v>
      </c>
      <c r="C12" s="7" t="s">
        <v>32</v>
      </c>
      <c r="D12" s="11" t="s">
        <v>33</v>
      </c>
      <c r="E12" s="49" t="s">
        <v>9</v>
      </c>
      <c r="F12" s="9">
        <f>5000+1500+500</f>
        <v>7000</v>
      </c>
      <c r="G12" s="10"/>
      <c r="H12" s="10">
        <f>5000+1500+500</f>
        <v>7000</v>
      </c>
      <c r="I12" s="10">
        <f>5000+1500+500</f>
        <v>7000</v>
      </c>
      <c r="J12" s="10"/>
      <c r="K12" s="9">
        <f>5000+1500+500</f>
        <v>7000</v>
      </c>
    </row>
    <row r="13" spans="1:12" s="2" customFormat="1" ht="37.5" customHeight="1">
      <c r="A13" s="7" t="s">
        <v>51</v>
      </c>
      <c r="B13" s="7" t="s">
        <v>52</v>
      </c>
      <c r="C13" s="7" t="s">
        <v>53</v>
      </c>
      <c r="D13" s="8" t="s">
        <v>54</v>
      </c>
      <c r="E13" s="49" t="s">
        <v>9</v>
      </c>
      <c r="F13" s="9">
        <v>520</v>
      </c>
      <c r="G13" s="10"/>
      <c r="H13" s="10">
        <v>520</v>
      </c>
      <c r="I13" s="10">
        <v>520</v>
      </c>
      <c r="J13" s="10"/>
      <c r="K13" s="9">
        <v>520</v>
      </c>
    </row>
    <row r="14" spans="1:12" s="17" customFormat="1" ht="36.799999999999997" customHeight="1">
      <c r="A14" s="6" t="s">
        <v>45</v>
      </c>
      <c r="B14" s="6"/>
      <c r="C14" s="6"/>
      <c r="D14" s="149" t="s">
        <v>55</v>
      </c>
      <c r="E14" s="150"/>
      <c r="F14" s="13">
        <f>F15</f>
        <v>70</v>
      </c>
      <c r="G14" s="13"/>
      <c r="H14" s="13">
        <f t="shared" ref="H14:K15" si="0">H15</f>
        <v>70</v>
      </c>
      <c r="I14" s="13">
        <f t="shared" si="0"/>
        <v>70</v>
      </c>
      <c r="J14" s="13">
        <f t="shared" si="0"/>
        <v>0</v>
      </c>
      <c r="K14" s="13">
        <f t="shared" si="0"/>
        <v>70</v>
      </c>
    </row>
    <row r="15" spans="1:12" s="17" customFormat="1" ht="36.799999999999997" customHeight="1">
      <c r="A15" s="6" t="s">
        <v>46</v>
      </c>
      <c r="B15" s="6"/>
      <c r="C15" s="6"/>
      <c r="D15" s="149" t="s">
        <v>55</v>
      </c>
      <c r="E15" s="150"/>
      <c r="F15" s="13">
        <f>F16</f>
        <v>70</v>
      </c>
      <c r="G15" s="13"/>
      <c r="H15" s="13">
        <f t="shared" si="0"/>
        <v>70</v>
      </c>
      <c r="I15" s="13">
        <f t="shared" si="0"/>
        <v>70</v>
      </c>
      <c r="J15" s="13">
        <f t="shared" si="0"/>
        <v>0</v>
      </c>
      <c r="K15" s="13">
        <f t="shared" si="0"/>
        <v>70</v>
      </c>
    </row>
    <row r="16" spans="1:12" s="2" customFormat="1" ht="42.75" customHeight="1">
      <c r="A16" s="7" t="s">
        <v>56</v>
      </c>
      <c r="B16" s="7" t="s">
        <v>57</v>
      </c>
      <c r="C16" s="7" t="s">
        <v>21</v>
      </c>
      <c r="D16" s="8" t="s">
        <v>58</v>
      </c>
      <c r="E16" s="49" t="s">
        <v>9</v>
      </c>
      <c r="F16" s="9">
        <v>70</v>
      </c>
      <c r="G16" s="10"/>
      <c r="H16" s="10">
        <v>70</v>
      </c>
      <c r="I16" s="10">
        <v>70</v>
      </c>
      <c r="J16" s="10"/>
      <c r="K16" s="9">
        <v>70</v>
      </c>
    </row>
    <row r="17" spans="1:11" s="17" customFormat="1" ht="38.950000000000003" customHeight="1">
      <c r="A17" s="6" t="s">
        <v>45</v>
      </c>
      <c r="B17" s="6"/>
      <c r="C17" s="6"/>
      <c r="D17" s="149" t="s">
        <v>60</v>
      </c>
      <c r="E17" s="150"/>
      <c r="F17" s="13">
        <f>F18</f>
        <v>20</v>
      </c>
      <c r="G17" s="13"/>
      <c r="H17" s="13">
        <f t="shared" ref="H17:K18" si="1">H18</f>
        <v>20</v>
      </c>
      <c r="I17" s="13">
        <f t="shared" si="1"/>
        <v>20</v>
      </c>
      <c r="J17" s="13">
        <f t="shared" si="1"/>
        <v>0</v>
      </c>
      <c r="K17" s="13">
        <f t="shared" si="1"/>
        <v>20</v>
      </c>
    </row>
    <row r="18" spans="1:11" s="17" customFormat="1" ht="35.200000000000003" customHeight="1">
      <c r="A18" s="6" t="s">
        <v>46</v>
      </c>
      <c r="B18" s="6"/>
      <c r="C18" s="6"/>
      <c r="D18" s="149" t="s">
        <v>60</v>
      </c>
      <c r="E18" s="150"/>
      <c r="F18" s="13">
        <f>F19</f>
        <v>20</v>
      </c>
      <c r="G18" s="13"/>
      <c r="H18" s="13">
        <f t="shared" si="1"/>
        <v>20</v>
      </c>
      <c r="I18" s="13">
        <f t="shared" si="1"/>
        <v>20</v>
      </c>
      <c r="J18" s="13">
        <f t="shared" si="1"/>
        <v>0</v>
      </c>
      <c r="K18" s="13">
        <f t="shared" si="1"/>
        <v>20</v>
      </c>
    </row>
    <row r="19" spans="1:11" s="2" customFormat="1" ht="128.30000000000001" customHeight="1">
      <c r="A19" s="7" t="s">
        <v>47</v>
      </c>
      <c r="B19" s="7" t="s">
        <v>48</v>
      </c>
      <c r="C19" s="7" t="s">
        <v>15</v>
      </c>
      <c r="D19" s="8" t="s">
        <v>49</v>
      </c>
      <c r="E19" s="49" t="s">
        <v>9</v>
      </c>
      <c r="F19" s="9">
        <v>20</v>
      </c>
      <c r="G19" s="10"/>
      <c r="H19" s="10">
        <v>20</v>
      </c>
      <c r="I19" s="10">
        <v>20</v>
      </c>
      <c r="J19" s="10"/>
      <c r="K19" s="9">
        <v>20</v>
      </c>
    </row>
    <row r="20" spans="1:11" s="2" customFormat="1" ht="24.75" customHeight="1">
      <c r="A20" s="6" t="s">
        <v>61</v>
      </c>
      <c r="B20" s="6"/>
      <c r="C20" s="6"/>
      <c r="D20" s="154" t="s">
        <v>35</v>
      </c>
      <c r="E20" s="155"/>
      <c r="F20" s="13">
        <f>F21</f>
        <v>8000</v>
      </c>
      <c r="G20" s="13"/>
      <c r="H20" s="13">
        <f>H21</f>
        <v>8000</v>
      </c>
      <c r="I20" s="13">
        <f>I21</f>
        <v>8000</v>
      </c>
      <c r="J20" s="13">
        <f>J21</f>
        <v>0</v>
      </c>
      <c r="K20" s="13">
        <f>K21</f>
        <v>8000</v>
      </c>
    </row>
    <row r="21" spans="1:11" s="2" customFormat="1" ht="25.55" customHeight="1">
      <c r="A21" s="6" t="s">
        <v>62</v>
      </c>
      <c r="B21" s="7"/>
      <c r="C21" s="7"/>
      <c r="D21" s="154" t="s">
        <v>35</v>
      </c>
      <c r="E21" s="155"/>
      <c r="F21" s="13">
        <f t="shared" ref="F21:K21" si="2">F22+F25+F27+F28</f>
        <v>8000</v>
      </c>
      <c r="G21" s="13">
        <f t="shared" si="2"/>
        <v>0</v>
      </c>
      <c r="H21" s="13">
        <f t="shared" si="2"/>
        <v>8000</v>
      </c>
      <c r="I21" s="13">
        <f t="shared" si="2"/>
        <v>8000</v>
      </c>
      <c r="J21" s="13">
        <f t="shared" si="2"/>
        <v>0</v>
      </c>
      <c r="K21" s="13">
        <f t="shared" si="2"/>
        <v>8000</v>
      </c>
    </row>
    <row r="22" spans="1:11" s="2" customFormat="1" ht="20.95" customHeight="1">
      <c r="A22" s="132" t="s">
        <v>63</v>
      </c>
      <c r="B22" s="132" t="s">
        <v>37</v>
      </c>
      <c r="C22" s="132" t="s">
        <v>38</v>
      </c>
      <c r="D22" s="135" t="s">
        <v>64</v>
      </c>
      <c r="E22" s="35" t="s">
        <v>167</v>
      </c>
      <c r="F22" s="9">
        <f>2400+700</f>
        <v>3100</v>
      </c>
      <c r="G22" s="10"/>
      <c r="H22" s="10">
        <f>2400+700</f>
        <v>3100</v>
      </c>
      <c r="I22" s="10">
        <f>2400+700</f>
        <v>3100</v>
      </c>
      <c r="J22" s="10"/>
      <c r="K22" s="9">
        <f>2400+700</f>
        <v>3100</v>
      </c>
    </row>
    <row r="23" spans="1:11" s="2" customFormat="1" ht="47.3" customHeight="1">
      <c r="A23" s="133"/>
      <c r="B23" s="133"/>
      <c r="C23" s="133"/>
      <c r="D23" s="136"/>
      <c r="E23" s="63" t="s">
        <v>170</v>
      </c>
      <c r="F23" s="9">
        <v>500</v>
      </c>
      <c r="G23" s="10"/>
      <c r="H23" s="10">
        <v>500</v>
      </c>
      <c r="I23" s="10">
        <v>500</v>
      </c>
      <c r="J23" s="10"/>
      <c r="K23" s="9">
        <v>500</v>
      </c>
    </row>
    <row r="24" spans="1:11" s="2" customFormat="1" ht="41.25" customHeight="1">
      <c r="A24" s="134"/>
      <c r="B24" s="134"/>
      <c r="C24" s="134"/>
      <c r="D24" s="137"/>
      <c r="E24" s="63" t="s">
        <v>168</v>
      </c>
      <c r="F24" s="64">
        <v>1000</v>
      </c>
      <c r="G24" s="65"/>
      <c r="H24" s="65">
        <v>1000</v>
      </c>
      <c r="I24" s="65">
        <v>1000</v>
      </c>
      <c r="J24" s="65"/>
      <c r="K24" s="64">
        <v>1000</v>
      </c>
    </row>
    <row r="25" spans="1:11" s="2" customFormat="1" ht="94.6" customHeight="1">
      <c r="A25" s="132" t="s">
        <v>65</v>
      </c>
      <c r="B25" s="132" t="s">
        <v>39</v>
      </c>
      <c r="C25" s="132" t="s">
        <v>40</v>
      </c>
      <c r="D25" s="138" t="s">
        <v>41</v>
      </c>
      <c r="E25" s="49" t="s">
        <v>167</v>
      </c>
      <c r="F25" s="9">
        <f>1630+2000</f>
        <v>3630</v>
      </c>
      <c r="G25" s="10"/>
      <c r="H25" s="10">
        <f>1630+2000</f>
        <v>3630</v>
      </c>
      <c r="I25" s="10">
        <f>1630+2000</f>
        <v>3630</v>
      </c>
      <c r="J25" s="10"/>
      <c r="K25" s="9">
        <f>1630+2000</f>
        <v>3630</v>
      </c>
    </row>
    <row r="26" spans="1:11" s="2" customFormat="1" ht="38.299999999999997" customHeight="1">
      <c r="A26" s="134"/>
      <c r="B26" s="134"/>
      <c r="C26" s="134"/>
      <c r="D26" s="139"/>
      <c r="E26" s="63" t="s">
        <v>169</v>
      </c>
      <c r="F26" s="64">
        <v>1000</v>
      </c>
      <c r="G26" s="65"/>
      <c r="H26" s="65">
        <v>1000</v>
      </c>
      <c r="I26" s="65">
        <v>1000</v>
      </c>
      <c r="J26" s="65"/>
      <c r="K26" s="64">
        <v>1000</v>
      </c>
    </row>
    <row r="27" spans="1:11" s="2" customFormat="1" ht="80.2" customHeight="1">
      <c r="A27" s="7" t="s">
        <v>66</v>
      </c>
      <c r="B27" s="7" t="s">
        <v>67</v>
      </c>
      <c r="C27" s="7" t="s">
        <v>68</v>
      </c>
      <c r="D27" s="14" t="s">
        <v>69</v>
      </c>
      <c r="E27" s="49" t="s">
        <v>9</v>
      </c>
      <c r="F27" s="9">
        <v>970</v>
      </c>
      <c r="G27" s="10"/>
      <c r="H27" s="10">
        <v>970</v>
      </c>
      <c r="I27" s="10">
        <v>970</v>
      </c>
      <c r="J27" s="10"/>
      <c r="K27" s="9">
        <v>970</v>
      </c>
    </row>
    <row r="28" spans="1:11" s="2" customFormat="1" ht="133.55000000000001" customHeight="1">
      <c r="A28" s="7" t="s">
        <v>160</v>
      </c>
      <c r="B28" s="7" t="s">
        <v>161</v>
      </c>
      <c r="C28" s="7" t="s">
        <v>162</v>
      </c>
      <c r="D28" s="14" t="s">
        <v>163</v>
      </c>
      <c r="E28" s="49" t="s">
        <v>9</v>
      </c>
      <c r="F28" s="9">
        <v>300</v>
      </c>
      <c r="G28" s="10"/>
      <c r="H28" s="10">
        <v>300</v>
      </c>
      <c r="I28" s="10">
        <v>300</v>
      </c>
      <c r="J28" s="10"/>
      <c r="K28" s="9">
        <v>300</v>
      </c>
    </row>
    <row r="29" spans="1:11" s="17" customFormat="1" ht="39.799999999999997" customHeight="1">
      <c r="A29" s="6" t="s">
        <v>70</v>
      </c>
      <c r="B29" s="6"/>
      <c r="C29" s="6"/>
      <c r="D29" s="149" t="s">
        <v>17</v>
      </c>
      <c r="E29" s="150"/>
      <c r="F29" s="13">
        <f>F30</f>
        <v>36</v>
      </c>
      <c r="G29" s="13"/>
      <c r="H29" s="13">
        <f t="shared" ref="H29:K30" si="3">H30</f>
        <v>36</v>
      </c>
      <c r="I29" s="13">
        <f t="shared" si="3"/>
        <v>36</v>
      </c>
      <c r="J29" s="13">
        <f t="shared" si="3"/>
        <v>0</v>
      </c>
      <c r="K29" s="13">
        <f t="shared" si="3"/>
        <v>36</v>
      </c>
    </row>
    <row r="30" spans="1:11" s="17" customFormat="1" ht="35.200000000000003" customHeight="1">
      <c r="A30" s="6" t="s">
        <v>71</v>
      </c>
      <c r="B30" s="6"/>
      <c r="C30" s="6"/>
      <c r="D30" s="149" t="s">
        <v>17</v>
      </c>
      <c r="E30" s="150"/>
      <c r="F30" s="13">
        <f>F31</f>
        <v>36</v>
      </c>
      <c r="G30" s="13"/>
      <c r="H30" s="13">
        <f t="shared" si="3"/>
        <v>36</v>
      </c>
      <c r="I30" s="13">
        <f t="shared" si="3"/>
        <v>36</v>
      </c>
      <c r="J30" s="13">
        <f t="shared" si="3"/>
        <v>0</v>
      </c>
      <c r="K30" s="13">
        <f t="shared" si="3"/>
        <v>36</v>
      </c>
    </row>
    <row r="31" spans="1:11" s="2" customFormat="1" ht="70.95">
      <c r="A31" s="7" t="s">
        <v>72</v>
      </c>
      <c r="B31" s="7" t="s">
        <v>73</v>
      </c>
      <c r="C31" s="7" t="s">
        <v>15</v>
      </c>
      <c r="D31" s="8" t="s">
        <v>74</v>
      </c>
      <c r="E31" s="49" t="s">
        <v>9</v>
      </c>
      <c r="F31" s="9">
        <v>36</v>
      </c>
      <c r="G31" s="10"/>
      <c r="H31" s="10">
        <v>36</v>
      </c>
      <c r="I31" s="10">
        <v>36</v>
      </c>
      <c r="J31" s="10"/>
      <c r="K31" s="9">
        <v>36</v>
      </c>
    </row>
    <row r="32" spans="1:11" s="17" customFormat="1" ht="24.05" customHeight="1">
      <c r="A32" s="6" t="s">
        <v>75</v>
      </c>
      <c r="B32" s="6"/>
      <c r="C32" s="6"/>
      <c r="D32" s="149" t="s">
        <v>77</v>
      </c>
      <c r="E32" s="150"/>
      <c r="F32" s="13">
        <f>F33</f>
        <v>20</v>
      </c>
      <c r="G32" s="13"/>
      <c r="H32" s="13">
        <f t="shared" ref="H32:K33" si="4">H33</f>
        <v>20</v>
      </c>
      <c r="I32" s="13">
        <f t="shared" si="4"/>
        <v>20</v>
      </c>
      <c r="J32" s="13">
        <f t="shared" si="4"/>
        <v>0</v>
      </c>
      <c r="K32" s="13">
        <f t="shared" si="4"/>
        <v>20</v>
      </c>
    </row>
    <row r="33" spans="1:11" s="17" customFormat="1" ht="20.3" customHeight="1">
      <c r="A33" s="6" t="s">
        <v>76</v>
      </c>
      <c r="B33" s="6"/>
      <c r="C33" s="6"/>
      <c r="D33" s="149" t="s">
        <v>77</v>
      </c>
      <c r="E33" s="150"/>
      <c r="F33" s="13">
        <f>F34</f>
        <v>20</v>
      </c>
      <c r="G33" s="13"/>
      <c r="H33" s="13">
        <f t="shared" si="4"/>
        <v>20</v>
      </c>
      <c r="I33" s="13">
        <f t="shared" si="4"/>
        <v>20</v>
      </c>
      <c r="J33" s="13">
        <f t="shared" si="4"/>
        <v>0</v>
      </c>
      <c r="K33" s="13">
        <f t="shared" si="4"/>
        <v>20</v>
      </c>
    </row>
    <row r="34" spans="1:11" s="2" customFormat="1" ht="70.95">
      <c r="A34" s="7" t="s">
        <v>78</v>
      </c>
      <c r="B34" s="7" t="s">
        <v>73</v>
      </c>
      <c r="C34" s="7" t="s">
        <v>15</v>
      </c>
      <c r="D34" s="8" t="s">
        <v>74</v>
      </c>
      <c r="E34" s="49" t="s">
        <v>9</v>
      </c>
      <c r="F34" s="9">
        <v>20</v>
      </c>
      <c r="G34" s="10"/>
      <c r="H34" s="10">
        <v>20</v>
      </c>
      <c r="I34" s="10">
        <v>20</v>
      </c>
      <c r="J34" s="10"/>
      <c r="K34" s="9">
        <v>20</v>
      </c>
    </row>
    <row r="35" spans="1:11" s="17" customFormat="1" ht="29.95" customHeight="1">
      <c r="A35" s="6" t="s">
        <v>34</v>
      </c>
      <c r="B35" s="6"/>
      <c r="C35" s="6"/>
      <c r="D35" s="149" t="s">
        <v>79</v>
      </c>
      <c r="E35" s="150"/>
      <c r="F35" s="13">
        <f>F36</f>
        <v>2533</v>
      </c>
      <c r="G35" s="13"/>
      <c r="H35" s="13">
        <f>H36</f>
        <v>2533</v>
      </c>
      <c r="I35" s="13">
        <f>I36</f>
        <v>2533</v>
      </c>
      <c r="J35" s="13">
        <f>J36</f>
        <v>0</v>
      </c>
      <c r="K35" s="13">
        <f>K36</f>
        <v>2533</v>
      </c>
    </row>
    <row r="36" spans="1:11" s="17" customFormat="1" ht="29.95" customHeight="1">
      <c r="A36" s="6" t="s">
        <v>36</v>
      </c>
      <c r="B36" s="6"/>
      <c r="C36" s="6"/>
      <c r="D36" s="149" t="s">
        <v>79</v>
      </c>
      <c r="E36" s="150"/>
      <c r="F36" s="13">
        <f>F37+F38+F39</f>
        <v>2533</v>
      </c>
      <c r="G36" s="13"/>
      <c r="H36" s="13">
        <f>H37+H38+H39</f>
        <v>2533</v>
      </c>
      <c r="I36" s="13">
        <f>I37+I38+I39</f>
        <v>2533</v>
      </c>
      <c r="J36" s="13">
        <f>J37+J38+J39</f>
        <v>0</v>
      </c>
      <c r="K36" s="13">
        <f>K37+K38+K39</f>
        <v>2533</v>
      </c>
    </row>
    <row r="37" spans="1:11" s="2" customFormat="1">
      <c r="A37" s="7" t="s">
        <v>80</v>
      </c>
      <c r="B37" s="7" t="s">
        <v>81</v>
      </c>
      <c r="C37" s="7" t="s">
        <v>82</v>
      </c>
      <c r="D37" s="8" t="s">
        <v>83</v>
      </c>
      <c r="E37" s="35" t="s">
        <v>9</v>
      </c>
      <c r="F37" s="9">
        <v>100</v>
      </c>
      <c r="G37" s="10"/>
      <c r="H37" s="10">
        <v>100</v>
      </c>
      <c r="I37" s="10">
        <v>100</v>
      </c>
      <c r="J37" s="10"/>
      <c r="K37" s="9">
        <v>100</v>
      </c>
    </row>
    <row r="38" spans="1:11" s="2" customFormat="1" ht="57.8" customHeight="1">
      <c r="A38" s="7" t="s">
        <v>84</v>
      </c>
      <c r="B38" s="7" t="s">
        <v>85</v>
      </c>
      <c r="C38" s="7" t="s">
        <v>86</v>
      </c>
      <c r="D38" s="8" t="s">
        <v>87</v>
      </c>
      <c r="E38" s="49" t="s">
        <v>9</v>
      </c>
      <c r="F38" s="9">
        <v>2403</v>
      </c>
      <c r="G38" s="10"/>
      <c r="H38" s="10">
        <v>2403</v>
      </c>
      <c r="I38" s="10">
        <v>2403</v>
      </c>
      <c r="J38" s="10"/>
      <c r="K38" s="9">
        <v>2403</v>
      </c>
    </row>
    <row r="39" spans="1:11" s="2" customFormat="1" ht="35.5">
      <c r="A39" s="7" t="s">
        <v>172</v>
      </c>
      <c r="B39" s="7" t="s">
        <v>171</v>
      </c>
      <c r="C39" s="7" t="s">
        <v>88</v>
      </c>
      <c r="D39" s="36" t="s">
        <v>173</v>
      </c>
      <c r="E39" s="49" t="s">
        <v>9</v>
      </c>
      <c r="F39" s="9">
        <v>30</v>
      </c>
      <c r="G39" s="10"/>
      <c r="H39" s="10">
        <v>30</v>
      </c>
      <c r="I39" s="10">
        <v>30</v>
      </c>
      <c r="J39" s="10"/>
      <c r="K39" s="9">
        <v>30</v>
      </c>
    </row>
    <row r="40" spans="1:11" s="17" customFormat="1" ht="38.950000000000003" customHeight="1">
      <c r="A40" s="6" t="s">
        <v>89</v>
      </c>
      <c r="B40" s="6"/>
      <c r="C40" s="6"/>
      <c r="D40" s="149" t="s">
        <v>92</v>
      </c>
      <c r="E40" s="150"/>
      <c r="F40" s="13">
        <f>F41</f>
        <v>10</v>
      </c>
      <c r="G40" s="13"/>
      <c r="H40" s="13">
        <f t="shared" ref="H40:K41" si="5">H41</f>
        <v>10</v>
      </c>
      <c r="I40" s="13">
        <f t="shared" si="5"/>
        <v>10</v>
      </c>
      <c r="J40" s="13">
        <f t="shared" si="5"/>
        <v>0</v>
      </c>
      <c r="K40" s="13">
        <f t="shared" si="5"/>
        <v>10</v>
      </c>
    </row>
    <row r="41" spans="1:11" s="17" customFormat="1" ht="38.299999999999997" customHeight="1">
      <c r="A41" s="6" t="s">
        <v>90</v>
      </c>
      <c r="B41" s="6"/>
      <c r="C41" s="6"/>
      <c r="D41" s="149" t="s">
        <v>92</v>
      </c>
      <c r="E41" s="150"/>
      <c r="F41" s="13">
        <f>F42</f>
        <v>10</v>
      </c>
      <c r="G41" s="13"/>
      <c r="H41" s="13">
        <f t="shared" si="5"/>
        <v>10</v>
      </c>
      <c r="I41" s="13">
        <f t="shared" si="5"/>
        <v>10</v>
      </c>
      <c r="J41" s="13">
        <f t="shared" si="5"/>
        <v>0</v>
      </c>
      <c r="K41" s="13">
        <f t="shared" si="5"/>
        <v>10</v>
      </c>
    </row>
    <row r="42" spans="1:11" s="2" customFormat="1" ht="81" customHeight="1">
      <c r="A42" s="7" t="s">
        <v>91</v>
      </c>
      <c r="B42" s="7" t="s">
        <v>73</v>
      </c>
      <c r="C42" s="7" t="s">
        <v>15</v>
      </c>
      <c r="D42" s="8" t="s">
        <v>74</v>
      </c>
      <c r="E42" s="49" t="s">
        <v>9</v>
      </c>
      <c r="F42" s="9">
        <v>10</v>
      </c>
      <c r="G42" s="10"/>
      <c r="H42" s="10">
        <v>10</v>
      </c>
      <c r="I42" s="10">
        <v>10</v>
      </c>
      <c r="J42" s="10"/>
      <c r="K42" s="9">
        <v>10</v>
      </c>
    </row>
    <row r="43" spans="1:11" s="17" customFormat="1" ht="42.05" customHeight="1">
      <c r="A43" s="6" t="s">
        <v>93</v>
      </c>
      <c r="B43" s="6"/>
      <c r="C43" s="6"/>
      <c r="D43" s="149" t="s">
        <v>19</v>
      </c>
      <c r="E43" s="150"/>
      <c r="F43" s="13">
        <f>F44</f>
        <v>51020</v>
      </c>
      <c r="G43" s="13"/>
      <c r="H43" s="13">
        <f>H44</f>
        <v>51020</v>
      </c>
      <c r="I43" s="13">
        <f>I44</f>
        <v>51020</v>
      </c>
      <c r="J43" s="13">
        <f>J44</f>
        <v>0</v>
      </c>
      <c r="K43" s="13">
        <f>K44</f>
        <v>45020</v>
      </c>
    </row>
    <row r="44" spans="1:11" s="17" customFormat="1" ht="45.8" customHeight="1">
      <c r="A44" s="6" t="s">
        <v>94</v>
      </c>
      <c r="B44" s="6"/>
      <c r="C44" s="6"/>
      <c r="D44" s="149" t="s">
        <v>19</v>
      </c>
      <c r="E44" s="150"/>
      <c r="F44" s="13">
        <f t="shared" ref="F44:K44" si="6">F45+F46+F47+F48+F49+F50+F51+F52+F53+F54+F55+F56+F57+F58+F59+F60+F61</f>
        <v>51020</v>
      </c>
      <c r="G44" s="13">
        <f t="shared" si="6"/>
        <v>0</v>
      </c>
      <c r="H44" s="13">
        <f t="shared" si="6"/>
        <v>51020</v>
      </c>
      <c r="I44" s="13">
        <f t="shared" si="6"/>
        <v>51020</v>
      </c>
      <c r="J44" s="13">
        <f t="shared" si="6"/>
        <v>0</v>
      </c>
      <c r="K44" s="13">
        <f t="shared" si="6"/>
        <v>45020</v>
      </c>
    </row>
    <row r="45" spans="1:11" s="2" customFormat="1" ht="80.2" customHeight="1">
      <c r="A45" s="7" t="s">
        <v>95</v>
      </c>
      <c r="B45" s="7" t="s">
        <v>73</v>
      </c>
      <c r="C45" s="7" t="s">
        <v>15</v>
      </c>
      <c r="D45" s="8" t="s">
        <v>74</v>
      </c>
      <c r="E45" s="49" t="s">
        <v>9</v>
      </c>
      <c r="F45" s="9">
        <v>10</v>
      </c>
      <c r="G45" s="9"/>
      <c r="H45" s="9">
        <v>10</v>
      </c>
      <c r="I45" s="9">
        <v>10</v>
      </c>
      <c r="J45" s="9"/>
      <c r="K45" s="9">
        <v>10</v>
      </c>
    </row>
    <row r="46" spans="1:11" s="2" customFormat="1" ht="70.95">
      <c r="A46" s="7" t="s">
        <v>112</v>
      </c>
      <c r="B46" s="7" t="s">
        <v>111</v>
      </c>
      <c r="C46" s="7" t="s">
        <v>21</v>
      </c>
      <c r="D46" s="23" t="s">
        <v>113</v>
      </c>
      <c r="E46" s="49" t="s">
        <v>158</v>
      </c>
      <c r="F46" s="9">
        <v>9000</v>
      </c>
      <c r="G46" s="9"/>
      <c r="H46" s="9">
        <v>9000</v>
      </c>
      <c r="I46" s="9">
        <v>9000</v>
      </c>
      <c r="J46" s="9">
        <f>J48</f>
        <v>0</v>
      </c>
      <c r="K46" s="9">
        <v>9000</v>
      </c>
    </row>
    <row r="47" spans="1:11" s="2" customFormat="1" ht="207.8" customHeight="1">
      <c r="A47" s="7" t="s">
        <v>112</v>
      </c>
      <c r="B47" s="7" t="s">
        <v>111</v>
      </c>
      <c r="C47" s="7" t="s">
        <v>21</v>
      </c>
      <c r="D47" s="23" t="s">
        <v>113</v>
      </c>
      <c r="E47" s="49" t="s">
        <v>159</v>
      </c>
      <c r="F47" s="9">
        <v>2000</v>
      </c>
      <c r="G47" s="9"/>
      <c r="H47" s="9">
        <v>2000</v>
      </c>
      <c r="I47" s="9">
        <v>2000</v>
      </c>
      <c r="J47" s="9"/>
      <c r="K47" s="9">
        <v>1000</v>
      </c>
    </row>
    <row r="48" spans="1:11" s="2" customFormat="1" ht="54" customHeight="1">
      <c r="A48" s="7" t="s">
        <v>115</v>
      </c>
      <c r="B48" s="7" t="s">
        <v>114</v>
      </c>
      <c r="C48" s="7" t="s">
        <v>21</v>
      </c>
      <c r="D48" s="23" t="s">
        <v>116</v>
      </c>
      <c r="E48" s="50" t="s">
        <v>157</v>
      </c>
      <c r="F48" s="9">
        <v>4000</v>
      </c>
      <c r="G48" s="10"/>
      <c r="H48" s="10">
        <v>4000</v>
      </c>
      <c r="I48" s="9">
        <f>H48</f>
        <v>4000</v>
      </c>
      <c r="J48" s="10"/>
      <c r="K48" s="9">
        <v>4000</v>
      </c>
    </row>
    <row r="49" spans="1:11" s="2" customFormat="1" ht="60.75" customHeight="1">
      <c r="A49" s="7" t="s">
        <v>128</v>
      </c>
      <c r="B49" s="7" t="s">
        <v>117</v>
      </c>
      <c r="C49" s="7" t="s">
        <v>21</v>
      </c>
      <c r="D49" s="23" t="s">
        <v>118</v>
      </c>
      <c r="E49" s="49" t="s">
        <v>156</v>
      </c>
      <c r="F49" s="9">
        <v>4000</v>
      </c>
      <c r="G49" s="9"/>
      <c r="H49" s="9">
        <v>4000</v>
      </c>
      <c r="I49" s="9">
        <v>4000</v>
      </c>
      <c r="J49" s="9">
        <f>J51</f>
        <v>0</v>
      </c>
      <c r="K49" s="9"/>
    </row>
    <row r="50" spans="1:11" s="2" customFormat="1" ht="39.799999999999997" customHeight="1">
      <c r="A50" s="24" t="s">
        <v>127</v>
      </c>
      <c r="B50" s="24" t="s">
        <v>126</v>
      </c>
      <c r="C50" s="24" t="s">
        <v>21</v>
      </c>
      <c r="D50" s="25" t="s">
        <v>129</v>
      </c>
      <c r="E50" s="51" t="s">
        <v>130</v>
      </c>
      <c r="F50" s="9">
        <v>5000</v>
      </c>
      <c r="G50" s="9"/>
      <c r="H50" s="9">
        <v>5000</v>
      </c>
      <c r="I50" s="9">
        <v>5000</v>
      </c>
      <c r="J50" s="9"/>
      <c r="K50" s="9">
        <v>5000</v>
      </c>
    </row>
    <row r="51" spans="1:11" s="2" customFormat="1" ht="56.3" customHeight="1">
      <c r="A51" s="151" t="s">
        <v>142</v>
      </c>
      <c r="B51" s="151" t="s">
        <v>57</v>
      </c>
      <c r="C51" s="151" t="s">
        <v>21</v>
      </c>
      <c r="D51" s="36" t="s">
        <v>58</v>
      </c>
      <c r="E51" s="52" t="s">
        <v>141</v>
      </c>
      <c r="F51" s="9">
        <v>2400</v>
      </c>
      <c r="G51" s="10"/>
      <c r="H51" s="10">
        <f>F51</f>
        <v>2400</v>
      </c>
      <c r="I51" s="9">
        <f>H51</f>
        <v>2400</v>
      </c>
      <c r="J51" s="10"/>
      <c r="K51" s="9">
        <v>2400</v>
      </c>
    </row>
    <row r="52" spans="1:11" s="2" customFormat="1" ht="38.950000000000003" customHeight="1">
      <c r="A52" s="152"/>
      <c r="B52" s="152"/>
      <c r="C52" s="152"/>
      <c r="D52" s="36" t="s">
        <v>58</v>
      </c>
      <c r="E52" s="53" t="s">
        <v>131</v>
      </c>
      <c r="F52" s="9">
        <v>700</v>
      </c>
      <c r="G52" s="10"/>
      <c r="H52" s="10">
        <v>700</v>
      </c>
      <c r="I52" s="9">
        <v>700</v>
      </c>
      <c r="J52" s="10"/>
      <c r="K52" s="9">
        <v>700</v>
      </c>
    </row>
    <row r="53" spans="1:11" s="2" customFormat="1" ht="61.55" customHeight="1">
      <c r="A53" s="152"/>
      <c r="B53" s="152"/>
      <c r="C53" s="152"/>
      <c r="D53" s="36" t="s">
        <v>58</v>
      </c>
      <c r="E53" s="53" t="s">
        <v>133</v>
      </c>
      <c r="F53" s="9">
        <v>910</v>
      </c>
      <c r="G53" s="10"/>
      <c r="H53" s="10">
        <v>910</v>
      </c>
      <c r="I53" s="9">
        <v>910</v>
      </c>
      <c r="J53" s="10"/>
      <c r="K53" s="9">
        <v>910</v>
      </c>
    </row>
    <row r="54" spans="1:11" s="2" customFormat="1" ht="43.55" customHeight="1">
      <c r="A54" s="152"/>
      <c r="B54" s="152"/>
      <c r="C54" s="152"/>
      <c r="D54" s="36" t="s">
        <v>58</v>
      </c>
      <c r="E54" s="53" t="s">
        <v>134</v>
      </c>
      <c r="F54" s="9">
        <v>500</v>
      </c>
      <c r="G54" s="10"/>
      <c r="H54" s="10">
        <v>500</v>
      </c>
      <c r="I54" s="9">
        <v>500</v>
      </c>
      <c r="J54" s="10"/>
      <c r="K54" s="9">
        <v>500</v>
      </c>
    </row>
    <row r="55" spans="1:11" s="2" customFormat="1" ht="63.8" customHeight="1">
      <c r="A55" s="152"/>
      <c r="B55" s="152"/>
      <c r="C55" s="152"/>
      <c r="D55" s="36" t="s">
        <v>58</v>
      </c>
      <c r="E55" s="53" t="s">
        <v>164</v>
      </c>
      <c r="F55" s="9">
        <v>800</v>
      </c>
      <c r="G55" s="10"/>
      <c r="H55" s="10">
        <v>800</v>
      </c>
      <c r="I55" s="9">
        <v>800</v>
      </c>
      <c r="J55" s="10"/>
      <c r="K55" s="9">
        <v>800</v>
      </c>
    </row>
    <row r="56" spans="1:11" s="2" customFormat="1" ht="77.25" customHeight="1">
      <c r="A56" s="152"/>
      <c r="B56" s="152"/>
      <c r="C56" s="152"/>
      <c r="D56" s="8" t="s">
        <v>58</v>
      </c>
      <c r="E56" s="53" t="s">
        <v>144</v>
      </c>
      <c r="F56" s="9">
        <v>400</v>
      </c>
      <c r="G56" s="10"/>
      <c r="H56" s="10">
        <v>400</v>
      </c>
      <c r="I56" s="9">
        <v>400</v>
      </c>
      <c r="J56" s="10"/>
      <c r="K56" s="9">
        <v>400</v>
      </c>
    </row>
    <row r="57" spans="1:11" s="2" customFormat="1" ht="56.3" customHeight="1">
      <c r="A57" s="152"/>
      <c r="B57" s="152"/>
      <c r="C57" s="152"/>
      <c r="D57" s="8" t="s">
        <v>58</v>
      </c>
      <c r="E57" s="53" t="s">
        <v>165</v>
      </c>
      <c r="F57" s="9">
        <v>100</v>
      </c>
      <c r="G57" s="10"/>
      <c r="H57" s="10">
        <v>100</v>
      </c>
      <c r="I57" s="9">
        <v>100</v>
      </c>
      <c r="J57" s="10"/>
      <c r="K57" s="9">
        <v>100</v>
      </c>
    </row>
    <row r="58" spans="1:11" s="2" customFormat="1" ht="40.6" customHeight="1">
      <c r="A58" s="153"/>
      <c r="B58" s="153"/>
      <c r="C58" s="153"/>
      <c r="D58" s="36" t="s">
        <v>58</v>
      </c>
      <c r="E58" s="53" t="s">
        <v>132</v>
      </c>
      <c r="F58" s="26">
        <v>200</v>
      </c>
      <c r="G58" s="10"/>
      <c r="H58" s="10">
        <v>200</v>
      </c>
      <c r="I58" s="9">
        <v>200</v>
      </c>
      <c r="J58" s="10"/>
      <c r="K58" s="9">
        <v>200</v>
      </c>
    </row>
    <row r="59" spans="1:11" s="2" customFormat="1" ht="72" customHeight="1">
      <c r="A59" s="7" t="s">
        <v>123</v>
      </c>
      <c r="B59" s="7" t="s">
        <v>122</v>
      </c>
      <c r="C59" s="7" t="s">
        <v>24</v>
      </c>
      <c r="D59" s="23" t="s">
        <v>124</v>
      </c>
      <c r="E59" s="23" t="s">
        <v>166</v>
      </c>
      <c r="F59" s="18">
        <f>17203+2297</f>
        <v>19500</v>
      </c>
      <c r="G59" s="10"/>
      <c r="H59" s="18">
        <v>19500</v>
      </c>
      <c r="I59" s="18">
        <v>19500</v>
      </c>
      <c r="J59" s="10"/>
      <c r="K59" s="18">
        <v>19500</v>
      </c>
    </row>
    <row r="60" spans="1:11" s="2" customFormat="1" ht="72" customHeight="1">
      <c r="A60" s="7" t="s">
        <v>175</v>
      </c>
      <c r="B60" s="61" t="s">
        <v>174</v>
      </c>
      <c r="C60" s="61" t="s">
        <v>23</v>
      </c>
      <c r="D60" s="23" t="s">
        <v>107</v>
      </c>
      <c r="E60" s="52" t="s">
        <v>143</v>
      </c>
      <c r="F60" s="18">
        <v>500</v>
      </c>
      <c r="G60" s="10"/>
      <c r="H60" s="18">
        <v>500</v>
      </c>
      <c r="I60" s="18">
        <v>500</v>
      </c>
      <c r="J60" s="10"/>
      <c r="K60" s="18">
        <v>500</v>
      </c>
    </row>
    <row r="61" spans="1:11" s="2" customFormat="1" ht="87.05" customHeight="1">
      <c r="A61" s="7" t="s">
        <v>121</v>
      </c>
      <c r="B61" s="7" t="s">
        <v>120</v>
      </c>
      <c r="C61" s="7" t="s">
        <v>26</v>
      </c>
      <c r="D61" s="23" t="s">
        <v>27</v>
      </c>
      <c r="E61" s="37" t="s">
        <v>28</v>
      </c>
      <c r="F61" s="18">
        <v>1000</v>
      </c>
      <c r="G61" s="10"/>
      <c r="H61" s="18">
        <v>1000</v>
      </c>
      <c r="I61" s="18">
        <f>F61</f>
        <v>1000</v>
      </c>
      <c r="J61" s="10"/>
      <c r="K61" s="10"/>
    </row>
    <row r="62" spans="1:11" s="17" customFormat="1" ht="38.299999999999997" customHeight="1">
      <c r="A62" s="6" t="s">
        <v>16</v>
      </c>
      <c r="B62" s="6"/>
      <c r="C62" s="6"/>
      <c r="D62" s="149" t="s">
        <v>22</v>
      </c>
      <c r="E62" s="150"/>
      <c r="F62" s="12">
        <f t="shared" ref="F62:K62" si="7">F63</f>
        <v>50300</v>
      </c>
      <c r="G62" s="12" t="s">
        <v>8</v>
      </c>
      <c r="H62" s="12">
        <f t="shared" si="7"/>
        <v>50300</v>
      </c>
      <c r="I62" s="12">
        <f t="shared" si="7"/>
        <v>50300</v>
      </c>
      <c r="J62" s="12">
        <f t="shared" si="7"/>
        <v>0</v>
      </c>
      <c r="K62" s="12">
        <f t="shared" si="7"/>
        <v>50300</v>
      </c>
    </row>
    <row r="63" spans="1:11" s="17" customFormat="1" ht="42.75" customHeight="1">
      <c r="A63" s="6" t="s">
        <v>18</v>
      </c>
      <c r="B63" s="6"/>
      <c r="C63" s="6"/>
      <c r="D63" s="149" t="s">
        <v>22</v>
      </c>
      <c r="E63" s="150"/>
      <c r="F63" s="12">
        <f>F64+F65+F66+F67+F68+F70+F69</f>
        <v>50300</v>
      </c>
      <c r="G63" s="12" t="str">
        <f>G62</f>
        <v>Х</v>
      </c>
      <c r="H63" s="12">
        <f>H64+H65+H66+H67+H68+H70+H69</f>
        <v>50300</v>
      </c>
      <c r="I63" s="12">
        <f>I64+I65+I66+I67+I68+I70+I69</f>
        <v>50300</v>
      </c>
      <c r="J63" s="12">
        <f>J64+J65+J66+J67+J68+J70+J69</f>
        <v>0</v>
      </c>
      <c r="K63" s="12">
        <f>K64+K65+K66+K67+K68+K70+K69</f>
        <v>50300</v>
      </c>
    </row>
    <row r="64" spans="1:11" s="2" customFormat="1" ht="61.55" customHeight="1">
      <c r="A64" s="7" t="s">
        <v>150</v>
      </c>
      <c r="B64" s="7" t="s">
        <v>148</v>
      </c>
      <c r="C64" s="7" t="s">
        <v>20</v>
      </c>
      <c r="D64" s="8" t="s">
        <v>149</v>
      </c>
      <c r="E64" s="54" t="s">
        <v>10</v>
      </c>
      <c r="F64" s="18">
        <v>200</v>
      </c>
      <c r="G64" s="10"/>
      <c r="H64" s="18">
        <v>200</v>
      </c>
      <c r="I64" s="18">
        <v>200</v>
      </c>
      <c r="J64" s="10"/>
      <c r="K64" s="18">
        <v>200</v>
      </c>
    </row>
    <row r="65" spans="1:11" s="2" customFormat="1" ht="119.3" customHeight="1">
      <c r="A65" s="151" t="s">
        <v>176</v>
      </c>
      <c r="B65" s="151" t="s">
        <v>174</v>
      </c>
      <c r="C65" s="151" t="s">
        <v>23</v>
      </c>
      <c r="D65" s="147" t="s">
        <v>107</v>
      </c>
      <c r="E65" s="38" t="s">
        <v>155</v>
      </c>
      <c r="F65" s="20">
        <v>10000</v>
      </c>
      <c r="G65" s="19"/>
      <c r="H65" s="19">
        <v>10000</v>
      </c>
      <c r="I65" s="20">
        <v>10000</v>
      </c>
      <c r="J65" s="19"/>
      <c r="K65" s="19">
        <v>10000</v>
      </c>
    </row>
    <row r="66" spans="1:11" s="2" customFormat="1" ht="88.7">
      <c r="A66" s="152"/>
      <c r="B66" s="152"/>
      <c r="C66" s="152"/>
      <c r="D66" s="148"/>
      <c r="E66" s="62" t="s">
        <v>109</v>
      </c>
      <c r="F66" s="10">
        <v>10000</v>
      </c>
      <c r="G66" s="19"/>
      <c r="H66" s="19">
        <v>10000</v>
      </c>
      <c r="I66" s="20">
        <v>10000</v>
      </c>
      <c r="J66" s="19"/>
      <c r="K66" s="19">
        <v>10000</v>
      </c>
    </row>
    <row r="67" spans="1:11" s="2" customFormat="1" ht="63.8" customHeight="1">
      <c r="A67" s="152"/>
      <c r="B67" s="152"/>
      <c r="C67" s="152"/>
      <c r="D67" s="148"/>
      <c r="E67" s="62" t="s">
        <v>110</v>
      </c>
      <c r="F67" s="21">
        <v>5000</v>
      </c>
      <c r="G67" s="19"/>
      <c r="H67" s="19">
        <v>5000</v>
      </c>
      <c r="I67" s="20">
        <v>5000</v>
      </c>
      <c r="J67" s="19"/>
      <c r="K67" s="19">
        <v>5000</v>
      </c>
    </row>
    <row r="68" spans="1:11" s="2" customFormat="1" ht="59.25" customHeight="1">
      <c r="A68" s="152"/>
      <c r="B68" s="152"/>
      <c r="C68" s="152"/>
      <c r="D68" s="148"/>
      <c r="E68" s="60" t="s">
        <v>30</v>
      </c>
      <c r="F68" s="10">
        <v>100</v>
      </c>
      <c r="G68" s="19"/>
      <c r="H68" s="19">
        <v>100</v>
      </c>
      <c r="I68" s="20">
        <v>100</v>
      </c>
      <c r="J68" s="19"/>
      <c r="K68" s="19">
        <v>100</v>
      </c>
    </row>
    <row r="69" spans="1:11" s="2" customFormat="1" ht="81.8" customHeight="1">
      <c r="A69" s="57"/>
      <c r="B69" s="57"/>
      <c r="C69" s="57"/>
      <c r="D69" s="56"/>
      <c r="E69" s="62" t="s">
        <v>119</v>
      </c>
      <c r="F69" s="10">
        <v>10000</v>
      </c>
      <c r="G69" s="19"/>
      <c r="H69" s="19">
        <v>10000</v>
      </c>
      <c r="I69" s="20">
        <v>10000</v>
      </c>
      <c r="J69" s="19"/>
      <c r="K69" s="19">
        <v>10000</v>
      </c>
    </row>
    <row r="70" spans="1:11" s="2" customFormat="1" ht="44.2" customHeight="1">
      <c r="A70" s="7" t="s">
        <v>151</v>
      </c>
      <c r="B70" s="7" t="s">
        <v>152</v>
      </c>
      <c r="C70" s="7" t="s">
        <v>153</v>
      </c>
      <c r="D70" s="8" t="s">
        <v>154</v>
      </c>
      <c r="E70" s="23" t="s">
        <v>108</v>
      </c>
      <c r="F70" s="10">
        <v>15000</v>
      </c>
      <c r="G70" s="19"/>
      <c r="H70" s="19">
        <f>F70</f>
        <v>15000</v>
      </c>
      <c r="I70" s="20">
        <f>H70</f>
        <v>15000</v>
      </c>
      <c r="J70" s="19"/>
      <c r="K70" s="19">
        <v>15000</v>
      </c>
    </row>
    <row r="71" spans="1:11" s="17" customFormat="1" ht="43.55" customHeight="1">
      <c r="A71" s="6" t="s">
        <v>96</v>
      </c>
      <c r="B71" s="16"/>
      <c r="C71" s="16"/>
      <c r="D71" s="149" t="s">
        <v>99</v>
      </c>
      <c r="E71" s="150"/>
      <c r="F71" s="12">
        <f>F72</f>
        <v>12</v>
      </c>
      <c r="G71" s="12"/>
      <c r="H71" s="12">
        <f t="shared" ref="H71:K72" si="8">H72</f>
        <v>12</v>
      </c>
      <c r="I71" s="12">
        <f t="shared" si="8"/>
        <v>12</v>
      </c>
      <c r="J71" s="12">
        <f t="shared" si="8"/>
        <v>0</v>
      </c>
      <c r="K71" s="12">
        <f t="shared" si="8"/>
        <v>12</v>
      </c>
    </row>
    <row r="72" spans="1:11" s="17" customFormat="1" ht="38.950000000000003" customHeight="1">
      <c r="A72" s="6" t="s">
        <v>97</v>
      </c>
      <c r="B72" s="16"/>
      <c r="C72" s="16"/>
      <c r="D72" s="149" t="s">
        <v>99</v>
      </c>
      <c r="E72" s="150"/>
      <c r="F72" s="12">
        <f>F73</f>
        <v>12</v>
      </c>
      <c r="G72" s="12"/>
      <c r="H72" s="12">
        <f t="shared" si="8"/>
        <v>12</v>
      </c>
      <c r="I72" s="12">
        <f t="shared" si="8"/>
        <v>12</v>
      </c>
      <c r="J72" s="12">
        <f t="shared" si="8"/>
        <v>0</v>
      </c>
      <c r="K72" s="12">
        <f t="shared" si="8"/>
        <v>12</v>
      </c>
    </row>
    <row r="73" spans="1:11" s="2" customFormat="1" ht="76.599999999999994" customHeight="1">
      <c r="A73" s="7" t="s">
        <v>98</v>
      </c>
      <c r="B73" s="61" t="s">
        <v>73</v>
      </c>
      <c r="C73" s="61" t="s">
        <v>15</v>
      </c>
      <c r="D73" s="8" t="s">
        <v>74</v>
      </c>
      <c r="E73" s="49" t="s">
        <v>9</v>
      </c>
      <c r="F73" s="10">
        <v>12</v>
      </c>
      <c r="G73" s="19"/>
      <c r="H73" s="19">
        <v>12</v>
      </c>
      <c r="I73" s="20">
        <v>12</v>
      </c>
      <c r="J73" s="19"/>
      <c r="K73" s="19">
        <v>12</v>
      </c>
    </row>
    <row r="74" spans="1:11" s="17" customFormat="1" ht="42.75" customHeight="1">
      <c r="A74" s="6" t="s">
        <v>100</v>
      </c>
      <c r="B74" s="16"/>
      <c r="C74" s="16"/>
      <c r="D74" s="149" t="s">
        <v>102</v>
      </c>
      <c r="E74" s="150"/>
      <c r="F74" s="12">
        <f>F75</f>
        <v>1790</v>
      </c>
      <c r="G74" s="12"/>
      <c r="H74" s="12">
        <f>H75</f>
        <v>1790</v>
      </c>
      <c r="I74" s="12">
        <f>I75</f>
        <v>1790</v>
      </c>
      <c r="J74" s="12">
        <f>J75</f>
        <v>0</v>
      </c>
      <c r="K74" s="12">
        <f>K75</f>
        <v>1790</v>
      </c>
    </row>
    <row r="75" spans="1:11" s="17" customFormat="1" ht="41.25" customHeight="1">
      <c r="A75" s="6" t="s">
        <v>101</v>
      </c>
      <c r="B75" s="16"/>
      <c r="C75" s="16"/>
      <c r="D75" s="149" t="s">
        <v>102</v>
      </c>
      <c r="E75" s="150"/>
      <c r="F75" s="12">
        <f>F76+F77</f>
        <v>1790</v>
      </c>
      <c r="G75" s="12"/>
      <c r="H75" s="12">
        <f>H76+H77</f>
        <v>1790</v>
      </c>
      <c r="I75" s="12">
        <f>I76+I77</f>
        <v>1790</v>
      </c>
      <c r="J75" s="12">
        <f>J76+J77</f>
        <v>0</v>
      </c>
      <c r="K75" s="12">
        <f>K76+K77</f>
        <v>1790</v>
      </c>
    </row>
    <row r="76" spans="1:11" s="2" customFormat="1" ht="40.6" customHeight="1">
      <c r="A76" s="7" t="s">
        <v>103</v>
      </c>
      <c r="B76" s="61" t="s">
        <v>104</v>
      </c>
      <c r="C76" s="61" t="s">
        <v>105</v>
      </c>
      <c r="D76" s="15" t="s">
        <v>106</v>
      </c>
      <c r="E76" s="49" t="s">
        <v>182</v>
      </c>
      <c r="F76" s="10">
        <v>300</v>
      </c>
      <c r="G76" s="19"/>
      <c r="H76" s="19">
        <v>300</v>
      </c>
      <c r="I76" s="20">
        <v>300</v>
      </c>
      <c r="J76" s="19"/>
      <c r="K76" s="19">
        <v>300</v>
      </c>
    </row>
    <row r="77" spans="1:11" s="2" customFormat="1" ht="55.5" customHeight="1">
      <c r="A77" s="7" t="s">
        <v>177</v>
      </c>
      <c r="B77" s="61" t="s">
        <v>174</v>
      </c>
      <c r="C77" s="61" t="s">
        <v>23</v>
      </c>
      <c r="D77" s="23" t="s">
        <v>107</v>
      </c>
      <c r="E77" s="49" t="s">
        <v>181</v>
      </c>
      <c r="F77" s="10">
        <v>1490</v>
      </c>
      <c r="G77" s="19"/>
      <c r="H77" s="19">
        <v>1490</v>
      </c>
      <c r="I77" s="20">
        <v>1490</v>
      </c>
      <c r="J77" s="19"/>
      <c r="K77" s="19">
        <v>1490</v>
      </c>
    </row>
    <row r="78" spans="1:11" s="17" customFormat="1" ht="33.75" customHeight="1">
      <c r="A78" s="6" t="s">
        <v>135</v>
      </c>
      <c r="B78" s="16"/>
      <c r="C78" s="16"/>
      <c r="D78" s="149" t="s">
        <v>136</v>
      </c>
      <c r="E78" s="150"/>
      <c r="F78" s="12">
        <f>F79</f>
        <v>15096</v>
      </c>
      <c r="G78" s="12"/>
      <c r="H78" s="12">
        <f>H79</f>
        <v>15096</v>
      </c>
      <c r="I78" s="12">
        <f>I79</f>
        <v>15096</v>
      </c>
      <c r="J78" s="12">
        <f>J79</f>
        <v>0</v>
      </c>
      <c r="K78" s="12">
        <f>K79</f>
        <v>15096</v>
      </c>
    </row>
    <row r="79" spans="1:11" s="17" customFormat="1" ht="38.950000000000003" customHeight="1">
      <c r="A79" s="6" t="s">
        <v>145</v>
      </c>
      <c r="B79" s="16"/>
      <c r="C79" s="16"/>
      <c r="D79" s="149" t="s">
        <v>136</v>
      </c>
      <c r="E79" s="150"/>
      <c r="F79" s="12">
        <f>F80+F81</f>
        <v>15096</v>
      </c>
      <c r="G79" s="12"/>
      <c r="H79" s="12">
        <f>H80+H81</f>
        <v>15096</v>
      </c>
      <c r="I79" s="12">
        <f>I80+I81</f>
        <v>15096</v>
      </c>
      <c r="J79" s="12">
        <f>J80+J81</f>
        <v>0</v>
      </c>
      <c r="K79" s="12">
        <f>K80+K81</f>
        <v>15096</v>
      </c>
    </row>
    <row r="80" spans="1:11" s="2" customFormat="1" ht="76.599999999999994" customHeight="1">
      <c r="A80" s="7" t="s">
        <v>146</v>
      </c>
      <c r="B80" s="61" t="s">
        <v>73</v>
      </c>
      <c r="C80" s="61" t="s">
        <v>15</v>
      </c>
      <c r="D80" s="8" t="s">
        <v>74</v>
      </c>
      <c r="E80" s="49" t="s">
        <v>9</v>
      </c>
      <c r="F80" s="10">
        <v>20</v>
      </c>
      <c r="G80" s="19"/>
      <c r="H80" s="19">
        <v>20</v>
      </c>
      <c r="I80" s="20">
        <v>20</v>
      </c>
      <c r="J80" s="19"/>
      <c r="K80" s="19">
        <v>20</v>
      </c>
    </row>
    <row r="81" spans="1:11" s="2" customFormat="1" ht="37.5" customHeight="1">
      <c r="A81" s="7" t="s">
        <v>147</v>
      </c>
      <c r="B81" s="61" t="s">
        <v>137</v>
      </c>
      <c r="C81" s="61" t="s">
        <v>139</v>
      </c>
      <c r="D81" s="55" t="s">
        <v>138</v>
      </c>
      <c r="E81" s="49" t="s">
        <v>9</v>
      </c>
      <c r="F81" s="10">
        <f>16576-500-1000</f>
        <v>15076</v>
      </c>
      <c r="G81" s="19"/>
      <c r="H81" s="19">
        <f>16576-500-1000</f>
        <v>15076</v>
      </c>
      <c r="I81" s="20">
        <f>16576-500-1000</f>
        <v>15076</v>
      </c>
      <c r="J81" s="19"/>
      <c r="K81" s="19">
        <f>16576-500-1000</f>
        <v>15076</v>
      </c>
    </row>
    <row r="82" spans="1:11" s="2" customFormat="1">
      <c r="A82" s="39"/>
      <c r="B82" s="7"/>
      <c r="C82" s="7"/>
      <c r="D82" s="27"/>
      <c r="E82" s="34" t="s">
        <v>0</v>
      </c>
      <c r="F82" s="28">
        <f>F9+F14+F17+F20+F29+F32+F35+F40+F43+F62+F71+F74+F78</f>
        <v>138607</v>
      </c>
      <c r="G82" s="28" t="s">
        <v>125</v>
      </c>
      <c r="H82" s="28">
        <f>H9+H14+H17+H20+H29+H32+H35+H40+H43+H62+H71+H74+H78</f>
        <v>138607</v>
      </c>
      <c r="I82" s="28">
        <f>I9+I14+I17+I20+I29+I32+I35+I40+I43+I62+I71+I74+I78</f>
        <v>138607</v>
      </c>
      <c r="J82" s="28" t="e">
        <f>J9+J14+J17+J20+J29+J32+J35+J40+J43+J62+J71+J74+J78</f>
        <v>#REF!</v>
      </c>
      <c r="K82" s="28">
        <f>K9+K14+K17+K20+K29+K32+K35+K40+K43+K62+K71+K74+K78</f>
        <v>132607</v>
      </c>
    </row>
    <row r="83" spans="1:11" s="2" customFormat="1">
      <c r="A83" s="59"/>
      <c r="D83" s="40"/>
      <c r="E83" s="41"/>
      <c r="F83" s="42"/>
      <c r="G83" s="43"/>
      <c r="H83" s="42"/>
      <c r="I83" s="44"/>
      <c r="J83" s="44"/>
      <c r="K83" s="45"/>
    </row>
    <row r="84" spans="1:11" s="17" customFormat="1">
      <c r="A84" s="29"/>
      <c r="D84" s="144" t="s">
        <v>178</v>
      </c>
      <c r="E84" s="144"/>
      <c r="H84" s="46"/>
      <c r="I84" s="2" t="s">
        <v>179</v>
      </c>
    </row>
  </sheetData>
  <mergeCells count="53">
    <mergeCell ref="A51:A58"/>
    <mergeCell ref="D74:E74"/>
    <mergeCell ref="D75:E75"/>
    <mergeCell ref="D32:E32"/>
    <mergeCell ref="D33:E33"/>
    <mergeCell ref="D35:E35"/>
    <mergeCell ref="D36:E36"/>
    <mergeCell ref="D40:E40"/>
    <mergeCell ref="A65:A68"/>
    <mergeCell ref="B65:B68"/>
    <mergeCell ref="C65:C68"/>
    <mergeCell ref="D43:E43"/>
    <mergeCell ref="D44:E44"/>
    <mergeCell ref="D10:E10"/>
    <mergeCell ref="D14:E14"/>
    <mergeCell ref="D15:E15"/>
    <mergeCell ref="D41:E41"/>
    <mergeCell ref="D17:E17"/>
    <mergeCell ref="D18:E18"/>
    <mergeCell ref="D20:E20"/>
    <mergeCell ref="D21:E21"/>
    <mergeCell ref="D29:E29"/>
    <mergeCell ref="D30:E30"/>
    <mergeCell ref="D84:E84"/>
    <mergeCell ref="E7:E8"/>
    <mergeCell ref="D7:D8"/>
    <mergeCell ref="B7:B8"/>
    <mergeCell ref="I7:I8"/>
    <mergeCell ref="G7:G8"/>
    <mergeCell ref="D65:D68"/>
    <mergeCell ref="D78:E78"/>
    <mergeCell ref="D79:E79"/>
    <mergeCell ref="D62:E62"/>
    <mergeCell ref="D63:E63"/>
    <mergeCell ref="D71:E71"/>
    <mergeCell ref="D72:E72"/>
    <mergeCell ref="B51:B58"/>
    <mergeCell ref="C51:C58"/>
    <mergeCell ref="D9:E9"/>
    <mergeCell ref="J7:J8"/>
    <mergeCell ref="F7:F8"/>
    <mergeCell ref="C7:C8"/>
    <mergeCell ref="H7:H8"/>
    <mergeCell ref="A5:I5"/>
    <mergeCell ref="A7:A8"/>
    <mergeCell ref="A22:A24"/>
    <mergeCell ref="B22:B24"/>
    <mergeCell ref="C22:C24"/>
    <mergeCell ref="D22:D24"/>
    <mergeCell ref="A25:A26"/>
    <mergeCell ref="B25:B26"/>
    <mergeCell ref="C25:C26"/>
    <mergeCell ref="D25:D26"/>
  </mergeCells>
  <phoneticPr fontId="0" type="noConversion"/>
  <pageMargins left="0.43307086614173229" right="0.15748031496062992" top="0.23622047244094491" bottom="0.11811023622047245" header="0.27559055118110237" footer="0.11811023622047245"/>
  <pageSetup scale="54" fitToHeight="6" orientation="landscape" r:id="rId1"/>
  <headerFooter alignWithMargins="0"/>
  <rowBreaks count="2" manualBreakCount="2">
    <brk id="51" max="10" man="1"/>
    <brk id="6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19"/>
  <sheetViews>
    <sheetView view="pageBreakPreview" zoomScale="50" zoomScaleNormal="75" zoomScaleSheetLayoutView="50" workbookViewId="0">
      <pane ySplit="8" topLeftCell="A98" activePane="bottomLeft" state="frozen"/>
      <selection pane="bottomLeft" activeCell="E96" sqref="A96:IV101"/>
    </sheetView>
  </sheetViews>
  <sheetFormatPr defaultColWidth="9.1796875" defaultRowHeight="17.75"/>
  <cols>
    <col min="1" max="1" width="17.1796875" style="22" customWidth="1"/>
    <col min="2" max="2" width="13.453125" style="1" customWidth="1"/>
    <col min="3" max="3" width="11.26953125" style="1" customWidth="1"/>
    <col min="4" max="4" width="41.1796875" style="1" customWidth="1"/>
    <col min="5" max="5" width="51.26953125" style="47" customWidth="1"/>
    <col min="6" max="6" width="19.7265625" style="1" customWidth="1"/>
    <col min="7" max="7" width="16.1796875" style="1" hidden="1" customWidth="1"/>
    <col min="8" max="8" width="17.54296875" style="1" customWidth="1"/>
    <col min="9" max="9" width="17.7265625" style="1" customWidth="1"/>
    <col min="10" max="10" width="15.7265625" style="1" hidden="1" customWidth="1"/>
    <col min="11" max="11" width="25.54296875" style="1" customWidth="1"/>
    <col min="12" max="16384" width="9.1796875" style="1"/>
  </cols>
  <sheetData>
    <row r="1" spans="1:12" s="2" customFormat="1">
      <c r="A1" s="68"/>
      <c r="D1" s="68"/>
      <c r="E1" s="30"/>
      <c r="G1" s="31" t="s">
        <v>140</v>
      </c>
      <c r="H1" s="31" t="s">
        <v>237</v>
      </c>
      <c r="I1" s="31"/>
      <c r="J1" s="31"/>
    </row>
    <row r="2" spans="1:12" s="2" customFormat="1" ht="21.8" customHeight="1">
      <c r="A2" s="68"/>
      <c r="D2" s="68"/>
      <c r="E2" s="30"/>
      <c r="G2" s="31" t="s">
        <v>42</v>
      </c>
      <c r="H2" s="31" t="s">
        <v>42</v>
      </c>
      <c r="I2" s="11"/>
      <c r="J2" s="11"/>
    </row>
    <row r="3" spans="1:12" s="2" customFormat="1">
      <c r="A3" s="68"/>
      <c r="D3" s="68"/>
      <c r="E3" s="30"/>
      <c r="G3" s="32" t="s">
        <v>43</v>
      </c>
      <c r="H3" s="32" t="s">
        <v>249</v>
      </c>
      <c r="J3" s="33"/>
    </row>
    <row r="4" spans="1:12" s="2" customFormat="1">
      <c r="A4" s="89"/>
      <c r="D4" s="89"/>
      <c r="E4" s="30"/>
      <c r="G4" s="32"/>
      <c r="H4" s="32"/>
      <c r="J4" s="33"/>
    </row>
    <row r="5" spans="1:12" s="5" customFormat="1" ht="20.45">
      <c r="A5" s="143" t="s">
        <v>223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3"/>
    </row>
    <row r="6" spans="1:12" s="5" customFormat="1" ht="20.45">
      <c r="A6" s="4"/>
      <c r="D6" s="3" t="s">
        <v>222</v>
      </c>
      <c r="E6" s="48"/>
      <c r="F6" s="3"/>
      <c r="G6" s="3"/>
      <c r="H6" s="3"/>
      <c r="I6" s="3"/>
      <c r="J6" s="3"/>
      <c r="K6" s="3" t="s">
        <v>229</v>
      </c>
      <c r="L6" s="3"/>
    </row>
    <row r="7" spans="1:12" s="2" customFormat="1">
      <c r="A7" s="141" t="s">
        <v>11</v>
      </c>
      <c r="B7" s="141" t="s">
        <v>12</v>
      </c>
      <c r="C7" s="141" t="s">
        <v>13</v>
      </c>
      <c r="D7" s="140" t="s">
        <v>25</v>
      </c>
      <c r="E7" s="145" t="s">
        <v>2</v>
      </c>
      <c r="F7" s="140" t="s">
        <v>5</v>
      </c>
      <c r="G7" s="146" t="s">
        <v>59</v>
      </c>
      <c r="H7" s="140" t="s">
        <v>3</v>
      </c>
      <c r="I7" s="140" t="s">
        <v>4</v>
      </c>
      <c r="J7" s="140" t="s">
        <v>1</v>
      </c>
      <c r="K7" s="67" t="s">
        <v>7</v>
      </c>
    </row>
    <row r="8" spans="1:12" s="2" customFormat="1" ht="135" customHeight="1">
      <c r="A8" s="142"/>
      <c r="B8" s="142"/>
      <c r="C8" s="142"/>
      <c r="D8" s="140"/>
      <c r="E8" s="145"/>
      <c r="F8" s="140"/>
      <c r="G8" s="146"/>
      <c r="H8" s="140"/>
      <c r="I8" s="140"/>
      <c r="J8" s="140"/>
      <c r="K8" s="67" t="s">
        <v>6</v>
      </c>
    </row>
    <row r="9" spans="1:12" s="17" customFormat="1" ht="21.8" customHeight="1">
      <c r="A9" s="6" t="s">
        <v>45</v>
      </c>
      <c r="B9" s="6"/>
      <c r="C9" s="6"/>
      <c r="D9" s="149" t="s">
        <v>14</v>
      </c>
      <c r="E9" s="150"/>
      <c r="F9" s="76">
        <f>F10</f>
        <v>1491.38786</v>
      </c>
      <c r="G9" s="76"/>
      <c r="H9" s="76">
        <f>H10</f>
        <v>1491.38786</v>
      </c>
      <c r="I9" s="76">
        <f>I10</f>
        <v>1491.38786</v>
      </c>
      <c r="J9" s="76" t="e">
        <f>J10</f>
        <v>#REF!</v>
      </c>
      <c r="K9" s="76">
        <f>K10</f>
        <v>1491.38786</v>
      </c>
    </row>
    <row r="10" spans="1:12" s="17" customFormat="1" ht="27.8" customHeight="1">
      <c r="A10" s="6" t="s">
        <v>46</v>
      </c>
      <c r="B10" s="6"/>
      <c r="C10" s="6"/>
      <c r="D10" s="149" t="s">
        <v>14</v>
      </c>
      <c r="E10" s="150"/>
      <c r="F10" s="76">
        <f t="shared" ref="F10:K10" si="0">F11+F12+F13+F14</f>
        <v>1491.38786</v>
      </c>
      <c r="G10" s="76">
        <f t="shared" si="0"/>
        <v>1481.5615</v>
      </c>
      <c r="H10" s="76">
        <f t="shared" si="0"/>
        <v>1491.38786</v>
      </c>
      <c r="I10" s="76">
        <f t="shared" si="0"/>
        <v>1491.38786</v>
      </c>
      <c r="J10" s="76" t="e">
        <f t="shared" si="0"/>
        <v>#REF!</v>
      </c>
      <c r="K10" s="76">
        <f t="shared" si="0"/>
        <v>1491.38786</v>
      </c>
    </row>
    <row r="11" spans="1:12" s="2" customFormat="1" ht="135" hidden="1" customHeight="1">
      <c r="A11" s="7" t="s">
        <v>47</v>
      </c>
      <c r="B11" s="7" t="s">
        <v>48</v>
      </c>
      <c r="C11" s="7" t="s">
        <v>15</v>
      </c>
      <c r="D11" s="8" t="s">
        <v>49</v>
      </c>
      <c r="E11" s="49" t="s">
        <v>9</v>
      </c>
      <c r="F11" s="77"/>
      <c r="G11" s="78"/>
      <c r="H11" s="78">
        <f>F11</f>
        <v>0</v>
      </c>
      <c r="I11" s="78">
        <f>H11</f>
        <v>0</v>
      </c>
      <c r="J11" s="78" t="e">
        <f>#REF!+#REF!</f>
        <v>#REF!</v>
      </c>
      <c r="K11" s="77"/>
    </row>
    <row r="12" spans="1:12" s="2" customFormat="1" ht="39.799999999999997" customHeight="1">
      <c r="A12" s="7" t="s">
        <v>50</v>
      </c>
      <c r="B12" s="7" t="s">
        <v>31</v>
      </c>
      <c r="C12" s="7" t="s">
        <v>32</v>
      </c>
      <c r="D12" s="11" t="s">
        <v>33</v>
      </c>
      <c r="E12" s="49" t="s">
        <v>9</v>
      </c>
      <c r="F12" s="90">
        <f>1331.5615+150.42636</f>
        <v>1481.98786</v>
      </c>
      <c r="G12" s="90">
        <f>1331.5615+150</f>
        <v>1481.5615</v>
      </c>
      <c r="H12" s="90">
        <f>1331.5615+150.42636</f>
        <v>1481.98786</v>
      </c>
      <c r="I12" s="90">
        <f>1331.5615+150.42636</f>
        <v>1481.98786</v>
      </c>
      <c r="J12" s="90">
        <f>1331.5615+150</f>
        <v>1481.5615</v>
      </c>
      <c r="K12" s="90">
        <f>1331.5615+150.42636</f>
        <v>1481.98786</v>
      </c>
    </row>
    <row r="13" spans="1:12" s="2" customFormat="1" ht="37.5" hidden="1" customHeight="1">
      <c r="A13" s="7" t="s">
        <v>51</v>
      </c>
      <c r="B13" s="7" t="s">
        <v>52</v>
      </c>
      <c r="C13" s="7" t="s">
        <v>53</v>
      </c>
      <c r="D13" s="8" t="s">
        <v>54</v>
      </c>
      <c r="E13" s="49" t="s">
        <v>9</v>
      </c>
      <c r="F13" s="77"/>
      <c r="G13" s="78"/>
      <c r="H13" s="78"/>
      <c r="I13" s="78"/>
      <c r="J13" s="78"/>
      <c r="K13" s="77"/>
    </row>
    <row r="14" spans="1:12" s="2" customFormat="1" ht="36.799999999999997" customHeight="1">
      <c r="A14" s="7" t="s">
        <v>204</v>
      </c>
      <c r="B14" s="7" t="s">
        <v>205</v>
      </c>
      <c r="C14" s="7" t="s">
        <v>202</v>
      </c>
      <c r="D14" s="8" t="s">
        <v>206</v>
      </c>
      <c r="E14" s="49" t="s">
        <v>9</v>
      </c>
      <c r="F14" s="77">
        <v>9.4</v>
      </c>
      <c r="G14" s="78"/>
      <c r="H14" s="78">
        <v>9.4</v>
      </c>
      <c r="I14" s="78">
        <v>9.4</v>
      </c>
      <c r="J14" s="78"/>
      <c r="K14" s="77">
        <v>9.4</v>
      </c>
    </row>
    <row r="15" spans="1:12" s="17" customFormat="1" ht="36.799999999999997" hidden="1" customHeight="1">
      <c r="A15" s="6" t="s">
        <v>45</v>
      </c>
      <c r="B15" s="6"/>
      <c r="C15" s="6"/>
      <c r="D15" s="149" t="s">
        <v>55</v>
      </c>
      <c r="E15" s="150"/>
      <c r="F15" s="79">
        <f>F16</f>
        <v>0</v>
      </c>
      <c r="G15" s="79"/>
      <c r="H15" s="79">
        <f t="shared" ref="H15:K16" si="1">H16</f>
        <v>0</v>
      </c>
      <c r="I15" s="79">
        <f t="shared" si="1"/>
        <v>0</v>
      </c>
      <c r="J15" s="79">
        <f t="shared" si="1"/>
        <v>0</v>
      </c>
      <c r="K15" s="79">
        <f t="shared" si="1"/>
        <v>0</v>
      </c>
    </row>
    <row r="16" spans="1:12" s="17" customFormat="1" ht="36.799999999999997" hidden="1" customHeight="1">
      <c r="A16" s="6" t="s">
        <v>46</v>
      </c>
      <c r="B16" s="6"/>
      <c r="C16" s="6"/>
      <c r="D16" s="149" t="s">
        <v>55</v>
      </c>
      <c r="E16" s="150"/>
      <c r="F16" s="79">
        <f>F17</f>
        <v>0</v>
      </c>
      <c r="G16" s="79"/>
      <c r="H16" s="79">
        <f t="shared" si="1"/>
        <v>0</v>
      </c>
      <c r="I16" s="79">
        <f t="shared" si="1"/>
        <v>0</v>
      </c>
      <c r="J16" s="79">
        <f t="shared" si="1"/>
        <v>0</v>
      </c>
      <c r="K16" s="79">
        <f t="shared" si="1"/>
        <v>0</v>
      </c>
    </row>
    <row r="17" spans="1:11" s="2" customFormat="1" ht="42.75" hidden="1" customHeight="1">
      <c r="A17" s="7" t="s">
        <v>56</v>
      </c>
      <c r="B17" s="7" t="s">
        <v>57</v>
      </c>
      <c r="C17" s="7" t="s">
        <v>21</v>
      </c>
      <c r="D17" s="8" t="s">
        <v>58</v>
      </c>
      <c r="E17" s="49" t="s">
        <v>9</v>
      </c>
      <c r="F17" s="77"/>
      <c r="G17" s="78"/>
      <c r="H17" s="78"/>
      <c r="I17" s="78"/>
      <c r="J17" s="78"/>
      <c r="K17" s="77"/>
    </row>
    <row r="18" spans="1:11" s="17" customFormat="1" ht="38.950000000000003" hidden="1" customHeight="1">
      <c r="A18" s="6" t="s">
        <v>45</v>
      </c>
      <c r="B18" s="6"/>
      <c r="C18" s="6"/>
      <c r="D18" s="149" t="s">
        <v>60</v>
      </c>
      <c r="E18" s="150"/>
      <c r="F18" s="79">
        <f>F19</f>
        <v>0</v>
      </c>
      <c r="G18" s="79"/>
      <c r="H18" s="79">
        <f t="shared" ref="H18:K22" si="2">H19</f>
        <v>0</v>
      </c>
      <c r="I18" s="79">
        <f t="shared" si="2"/>
        <v>0</v>
      </c>
      <c r="J18" s="79">
        <f t="shared" si="2"/>
        <v>0</v>
      </c>
      <c r="K18" s="79">
        <f t="shared" si="2"/>
        <v>0</v>
      </c>
    </row>
    <row r="19" spans="1:11" s="17" customFormat="1" ht="35.200000000000003" hidden="1" customHeight="1">
      <c r="A19" s="6" t="s">
        <v>46</v>
      </c>
      <c r="B19" s="6"/>
      <c r="C19" s="6"/>
      <c r="D19" s="149" t="s">
        <v>60</v>
      </c>
      <c r="E19" s="150"/>
      <c r="F19" s="79">
        <f>F20</f>
        <v>0</v>
      </c>
      <c r="G19" s="79"/>
      <c r="H19" s="79">
        <f t="shared" si="2"/>
        <v>0</v>
      </c>
      <c r="I19" s="79">
        <f t="shared" si="2"/>
        <v>0</v>
      </c>
      <c r="J19" s="79">
        <f t="shared" si="2"/>
        <v>0</v>
      </c>
      <c r="K19" s="79">
        <f t="shared" si="2"/>
        <v>0</v>
      </c>
    </row>
    <row r="20" spans="1:11" s="2" customFormat="1" ht="128.30000000000001" hidden="1" customHeight="1">
      <c r="A20" s="7" t="s">
        <v>47</v>
      </c>
      <c r="B20" s="7" t="s">
        <v>48</v>
      </c>
      <c r="C20" s="7" t="s">
        <v>15</v>
      </c>
      <c r="D20" s="8" t="s">
        <v>49</v>
      </c>
      <c r="E20" s="49" t="s">
        <v>9</v>
      </c>
      <c r="F20" s="77"/>
      <c r="G20" s="78"/>
      <c r="H20" s="78"/>
      <c r="I20" s="78"/>
      <c r="J20" s="78"/>
      <c r="K20" s="77"/>
    </row>
    <row r="21" spans="1:11" s="17" customFormat="1" ht="38.950000000000003" customHeight="1">
      <c r="A21" s="6" t="s">
        <v>45</v>
      </c>
      <c r="B21" s="6"/>
      <c r="C21" s="6"/>
      <c r="D21" s="149" t="s">
        <v>186</v>
      </c>
      <c r="E21" s="150"/>
      <c r="F21" s="79">
        <f>F22</f>
        <v>17</v>
      </c>
      <c r="G21" s="79"/>
      <c r="H21" s="79">
        <f t="shared" si="2"/>
        <v>17</v>
      </c>
      <c r="I21" s="79">
        <f t="shared" si="2"/>
        <v>17</v>
      </c>
      <c r="J21" s="79">
        <f t="shared" si="2"/>
        <v>0</v>
      </c>
      <c r="K21" s="79">
        <f t="shared" si="2"/>
        <v>17</v>
      </c>
    </row>
    <row r="22" spans="1:11" s="17" customFormat="1" ht="35.200000000000003" customHeight="1">
      <c r="A22" s="6" t="s">
        <v>46</v>
      </c>
      <c r="B22" s="6"/>
      <c r="C22" s="6"/>
      <c r="D22" s="149" t="s">
        <v>187</v>
      </c>
      <c r="E22" s="150"/>
      <c r="F22" s="79">
        <f>F23</f>
        <v>17</v>
      </c>
      <c r="G22" s="79"/>
      <c r="H22" s="79">
        <f t="shared" si="2"/>
        <v>17</v>
      </c>
      <c r="I22" s="79">
        <f t="shared" si="2"/>
        <v>17</v>
      </c>
      <c r="J22" s="79">
        <f t="shared" si="2"/>
        <v>0</v>
      </c>
      <c r="K22" s="79">
        <f t="shared" si="2"/>
        <v>17</v>
      </c>
    </row>
    <row r="23" spans="1:11" s="2" customFormat="1" ht="106.4">
      <c r="A23" s="7" t="s">
        <v>47</v>
      </c>
      <c r="B23" s="7" t="s">
        <v>48</v>
      </c>
      <c r="C23" s="7" t="s">
        <v>15</v>
      </c>
      <c r="D23" s="8" t="s">
        <v>49</v>
      </c>
      <c r="E23" s="49" t="s">
        <v>9</v>
      </c>
      <c r="F23" s="77">
        <v>17</v>
      </c>
      <c r="G23" s="78"/>
      <c r="H23" s="78">
        <v>17</v>
      </c>
      <c r="I23" s="78">
        <v>17</v>
      </c>
      <c r="J23" s="78"/>
      <c r="K23" s="77">
        <v>17</v>
      </c>
    </row>
    <row r="24" spans="1:11" s="2" customFormat="1">
      <c r="A24" s="6" t="s">
        <v>61</v>
      </c>
      <c r="B24" s="6"/>
      <c r="C24" s="6"/>
      <c r="D24" s="154" t="s">
        <v>35</v>
      </c>
      <c r="E24" s="155"/>
      <c r="F24" s="79">
        <f>F25</f>
        <v>4082.0665199999999</v>
      </c>
      <c r="G24" s="79"/>
      <c r="H24" s="79">
        <f>H25</f>
        <v>4082.0665199999999</v>
      </c>
      <c r="I24" s="79">
        <f>I25</f>
        <v>4082.0665199999999</v>
      </c>
      <c r="J24" s="79">
        <f>J25</f>
        <v>0</v>
      </c>
      <c r="K24" s="79">
        <f>K25</f>
        <v>4082.0665199999999</v>
      </c>
    </row>
    <row r="25" spans="1:11" s="2" customFormat="1">
      <c r="A25" s="6" t="s">
        <v>62</v>
      </c>
      <c r="B25" s="7"/>
      <c r="C25" s="7"/>
      <c r="D25" s="154" t="s">
        <v>35</v>
      </c>
      <c r="E25" s="155"/>
      <c r="F25" s="79">
        <f t="shared" ref="F25:K25" si="3">F26+F27+F28+F29+F30</f>
        <v>4082.0665199999999</v>
      </c>
      <c r="G25" s="79">
        <f t="shared" si="3"/>
        <v>0</v>
      </c>
      <c r="H25" s="79">
        <f t="shared" si="3"/>
        <v>4082.0665199999999</v>
      </c>
      <c r="I25" s="79">
        <f t="shared" si="3"/>
        <v>4082.0665199999999</v>
      </c>
      <c r="J25" s="79">
        <f t="shared" si="3"/>
        <v>0</v>
      </c>
      <c r="K25" s="79">
        <f t="shared" si="3"/>
        <v>4082.0665199999999</v>
      </c>
    </row>
    <row r="26" spans="1:11" s="2" customFormat="1">
      <c r="A26" s="72" t="s">
        <v>63</v>
      </c>
      <c r="B26" s="75" t="s">
        <v>37</v>
      </c>
      <c r="C26" s="75" t="s">
        <v>38</v>
      </c>
      <c r="D26" s="87" t="s">
        <v>64</v>
      </c>
      <c r="E26" s="88" t="s">
        <v>167</v>
      </c>
      <c r="F26" s="77">
        <v>960</v>
      </c>
      <c r="G26" s="78"/>
      <c r="H26" s="78">
        <v>960</v>
      </c>
      <c r="I26" s="78">
        <v>960</v>
      </c>
      <c r="J26" s="78"/>
      <c r="K26" s="77">
        <v>960</v>
      </c>
    </row>
    <row r="27" spans="1:11" s="2" customFormat="1" ht="106.4">
      <c r="A27" s="72" t="s">
        <v>65</v>
      </c>
      <c r="B27" s="72" t="s">
        <v>39</v>
      </c>
      <c r="C27" s="72" t="s">
        <v>40</v>
      </c>
      <c r="D27" s="73" t="s">
        <v>41</v>
      </c>
      <c r="E27" s="49" t="s">
        <v>220</v>
      </c>
      <c r="F27" s="77">
        <f>700+600</f>
        <v>1300</v>
      </c>
      <c r="G27" s="78"/>
      <c r="H27" s="78">
        <f>700+600</f>
        <v>1300</v>
      </c>
      <c r="I27" s="78">
        <f>700+600</f>
        <v>1300</v>
      </c>
      <c r="J27" s="78"/>
      <c r="K27" s="77">
        <f>700+600</f>
        <v>1300</v>
      </c>
    </row>
    <row r="28" spans="1:11" s="2" customFormat="1" ht="53.2" hidden="1">
      <c r="A28" s="7" t="s">
        <v>66</v>
      </c>
      <c r="B28" s="7" t="s">
        <v>67</v>
      </c>
      <c r="C28" s="7" t="s">
        <v>68</v>
      </c>
      <c r="D28" s="14" t="s">
        <v>69</v>
      </c>
      <c r="E28" s="49" t="s">
        <v>220</v>
      </c>
      <c r="F28" s="77"/>
      <c r="G28" s="78"/>
      <c r="H28" s="78"/>
      <c r="I28" s="78"/>
      <c r="J28" s="78"/>
      <c r="K28" s="77"/>
    </row>
    <row r="29" spans="1:11" s="2" customFormat="1" ht="162" customHeight="1">
      <c r="A29" s="7" t="s">
        <v>160</v>
      </c>
      <c r="B29" s="7" t="s">
        <v>161</v>
      </c>
      <c r="C29" s="7" t="s">
        <v>162</v>
      </c>
      <c r="D29" s="14" t="s">
        <v>163</v>
      </c>
      <c r="E29" s="49" t="s">
        <v>224</v>
      </c>
      <c r="F29" s="77">
        <f>282.06652+40</f>
        <v>322.06652000000003</v>
      </c>
      <c r="G29" s="78"/>
      <c r="H29" s="78">
        <f>282.06652+40</f>
        <v>322.06652000000003</v>
      </c>
      <c r="I29" s="78">
        <f>282.06652+40</f>
        <v>322.06652000000003</v>
      </c>
      <c r="J29" s="78"/>
      <c r="K29" s="77">
        <f>282.06652+40</f>
        <v>322.06652000000003</v>
      </c>
    </row>
    <row r="30" spans="1:11" s="2" customFormat="1" ht="58.6" customHeight="1">
      <c r="A30" s="7" t="s">
        <v>234</v>
      </c>
      <c r="B30" s="7" t="s">
        <v>174</v>
      </c>
      <c r="C30" s="7" t="s">
        <v>23</v>
      </c>
      <c r="D30" s="96" t="s">
        <v>107</v>
      </c>
      <c r="E30" s="49" t="s">
        <v>235</v>
      </c>
      <c r="F30" s="77">
        <v>1500</v>
      </c>
      <c r="G30" s="78"/>
      <c r="H30" s="78">
        <v>1500</v>
      </c>
      <c r="I30" s="78">
        <v>1500</v>
      </c>
      <c r="J30" s="78"/>
      <c r="K30" s="77">
        <v>1500</v>
      </c>
    </row>
    <row r="31" spans="1:11" s="17" customFormat="1">
      <c r="A31" s="6" t="s">
        <v>34</v>
      </c>
      <c r="B31" s="6"/>
      <c r="C31" s="6"/>
      <c r="D31" s="149" t="s">
        <v>79</v>
      </c>
      <c r="E31" s="150"/>
      <c r="F31" s="79">
        <f>F32</f>
        <v>1110</v>
      </c>
      <c r="G31" s="79"/>
      <c r="H31" s="79">
        <f>H32</f>
        <v>1110</v>
      </c>
      <c r="I31" s="79">
        <f>I32</f>
        <v>1110</v>
      </c>
      <c r="J31" s="79">
        <f>J32</f>
        <v>0</v>
      </c>
      <c r="K31" s="79">
        <f>K32</f>
        <v>1110</v>
      </c>
    </row>
    <row r="32" spans="1:11" s="17" customFormat="1" ht="29.95" customHeight="1">
      <c r="A32" s="6" t="s">
        <v>36</v>
      </c>
      <c r="B32" s="6"/>
      <c r="C32" s="6"/>
      <c r="D32" s="149" t="s">
        <v>79</v>
      </c>
      <c r="E32" s="150"/>
      <c r="F32" s="79">
        <f t="shared" ref="F32:K32" si="4">F33+F34+F35+F36+F37</f>
        <v>1110</v>
      </c>
      <c r="G32" s="79">
        <f t="shared" si="4"/>
        <v>0</v>
      </c>
      <c r="H32" s="79">
        <f t="shared" si="4"/>
        <v>1110</v>
      </c>
      <c r="I32" s="79">
        <f t="shared" si="4"/>
        <v>1110</v>
      </c>
      <c r="J32" s="79">
        <f t="shared" si="4"/>
        <v>0</v>
      </c>
      <c r="K32" s="79">
        <f t="shared" si="4"/>
        <v>1110</v>
      </c>
    </row>
    <row r="33" spans="1:11" s="17" customFormat="1" ht="96.05" customHeight="1">
      <c r="A33" s="7" t="s">
        <v>241</v>
      </c>
      <c r="B33" s="7" t="s">
        <v>242</v>
      </c>
      <c r="C33" s="7" t="s">
        <v>68</v>
      </c>
      <c r="D33" s="23" t="s">
        <v>240</v>
      </c>
      <c r="E33" s="49" t="s">
        <v>9</v>
      </c>
      <c r="F33" s="77">
        <v>120</v>
      </c>
      <c r="G33" s="77"/>
      <c r="H33" s="77">
        <v>120</v>
      </c>
      <c r="I33" s="77">
        <v>120</v>
      </c>
      <c r="J33" s="77"/>
      <c r="K33" s="77">
        <v>120</v>
      </c>
    </row>
    <row r="34" spans="1:11" s="2" customFormat="1" ht="27" customHeight="1">
      <c r="A34" s="7" t="s">
        <v>80</v>
      </c>
      <c r="B34" s="7" t="s">
        <v>81</v>
      </c>
      <c r="C34" s="7" t="s">
        <v>82</v>
      </c>
      <c r="D34" s="8" t="s">
        <v>83</v>
      </c>
      <c r="E34" s="49" t="s">
        <v>9</v>
      </c>
      <c r="F34" s="77">
        <v>600</v>
      </c>
      <c r="G34" s="78"/>
      <c r="H34" s="78">
        <v>600</v>
      </c>
      <c r="I34" s="78">
        <v>600</v>
      </c>
      <c r="J34" s="78"/>
      <c r="K34" s="77">
        <v>600</v>
      </c>
    </row>
    <row r="35" spans="1:11" s="2" customFormat="1" ht="35.5">
      <c r="A35" s="7" t="s">
        <v>183</v>
      </c>
      <c r="B35" s="7" t="s">
        <v>184</v>
      </c>
      <c r="C35" s="7" t="s">
        <v>82</v>
      </c>
      <c r="D35" s="8" t="s">
        <v>185</v>
      </c>
      <c r="E35" s="49" t="s">
        <v>9</v>
      </c>
      <c r="F35" s="77">
        <v>90</v>
      </c>
      <c r="G35" s="78"/>
      <c r="H35" s="78">
        <v>90</v>
      </c>
      <c r="I35" s="78">
        <v>90</v>
      </c>
      <c r="J35" s="78"/>
      <c r="K35" s="77">
        <v>90</v>
      </c>
    </row>
    <row r="36" spans="1:11" s="2" customFormat="1" ht="91.5" customHeight="1">
      <c r="A36" s="7" t="s">
        <v>84</v>
      </c>
      <c r="B36" s="7" t="s">
        <v>85</v>
      </c>
      <c r="C36" s="7" t="s">
        <v>86</v>
      </c>
      <c r="D36" s="8" t="s">
        <v>87</v>
      </c>
      <c r="E36" s="49" t="s">
        <v>9</v>
      </c>
      <c r="F36" s="77">
        <v>300</v>
      </c>
      <c r="G36" s="78"/>
      <c r="H36" s="78">
        <v>300</v>
      </c>
      <c r="I36" s="78">
        <v>300</v>
      </c>
      <c r="J36" s="78"/>
      <c r="K36" s="77">
        <v>300</v>
      </c>
    </row>
    <row r="37" spans="1:11" s="2" customFormat="1" ht="35.5" hidden="1">
      <c r="A37" s="7" t="s">
        <v>172</v>
      </c>
      <c r="B37" s="7" t="s">
        <v>171</v>
      </c>
      <c r="C37" s="7" t="s">
        <v>88</v>
      </c>
      <c r="D37" s="36" t="s">
        <v>173</v>
      </c>
      <c r="E37" s="49" t="s">
        <v>9</v>
      </c>
      <c r="F37" s="77"/>
      <c r="G37" s="78"/>
      <c r="H37" s="78"/>
      <c r="I37" s="78"/>
      <c r="J37" s="78"/>
      <c r="K37" s="77"/>
    </row>
    <row r="38" spans="1:11" s="17" customFormat="1" ht="38.950000000000003" hidden="1" customHeight="1">
      <c r="A38" s="6" t="s">
        <v>89</v>
      </c>
      <c r="B38" s="6"/>
      <c r="C38" s="6"/>
      <c r="D38" s="149" t="s">
        <v>92</v>
      </c>
      <c r="E38" s="150"/>
      <c r="F38" s="79">
        <f>F39</f>
        <v>0</v>
      </c>
      <c r="G38" s="79"/>
      <c r="H38" s="79">
        <f t="shared" ref="H38:K39" si="5">H39</f>
        <v>0</v>
      </c>
      <c r="I38" s="79">
        <f t="shared" si="5"/>
        <v>0</v>
      </c>
      <c r="J38" s="79">
        <f t="shared" si="5"/>
        <v>0</v>
      </c>
      <c r="K38" s="79">
        <f t="shared" si="5"/>
        <v>0</v>
      </c>
    </row>
    <row r="39" spans="1:11" s="17" customFormat="1" ht="38.299999999999997" hidden="1" customHeight="1">
      <c r="A39" s="6" t="s">
        <v>90</v>
      </c>
      <c r="B39" s="6"/>
      <c r="C39" s="6"/>
      <c r="D39" s="149" t="s">
        <v>92</v>
      </c>
      <c r="E39" s="150"/>
      <c r="F39" s="79">
        <f>F40</f>
        <v>0</v>
      </c>
      <c r="G39" s="79"/>
      <c r="H39" s="79">
        <f t="shared" si="5"/>
        <v>0</v>
      </c>
      <c r="I39" s="79">
        <f t="shared" si="5"/>
        <v>0</v>
      </c>
      <c r="J39" s="79">
        <f t="shared" si="5"/>
        <v>0</v>
      </c>
      <c r="K39" s="79">
        <f t="shared" si="5"/>
        <v>0</v>
      </c>
    </row>
    <row r="40" spans="1:11" s="2" customFormat="1" ht="81" hidden="1" customHeight="1">
      <c r="A40" s="7" t="s">
        <v>91</v>
      </c>
      <c r="B40" s="7" t="s">
        <v>73</v>
      </c>
      <c r="C40" s="7" t="s">
        <v>15</v>
      </c>
      <c r="D40" s="8" t="s">
        <v>74</v>
      </c>
      <c r="E40" s="49" t="s">
        <v>9</v>
      </c>
      <c r="F40" s="77"/>
      <c r="G40" s="78"/>
      <c r="H40" s="78"/>
      <c r="I40" s="78"/>
      <c r="J40" s="78"/>
      <c r="K40" s="77"/>
    </row>
    <row r="41" spans="1:11" s="17" customFormat="1" ht="42.05" customHeight="1">
      <c r="A41" s="6" t="s">
        <v>93</v>
      </c>
      <c r="B41" s="6"/>
      <c r="C41" s="6"/>
      <c r="D41" s="149" t="s">
        <v>19</v>
      </c>
      <c r="E41" s="150"/>
      <c r="F41" s="79">
        <f>F42</f>
        <v>16253.897999999999</v>
      </c>
      <c r="G41" s="79"/>
      <c r="H41" s="79">
        <f>H42</f>
        <v>16253.897999999999</v>
      </c>
      <c r="I41" s="79">
        <f>I42</f>
        <v>16253.897999999999</v>
      </c>
      <c r="J41" s="79">
        <f>J42</f>
        <v>0</v>
      </c>
      <c r="K41" s="79">
        <f>K42</f>
        <v>16253.897999999999</v>
      </c>
    </row>
    <row r="42" spans="1:11" s="17" customFormat="1" ht="47.95" customHeight="1">
      <c r="A42" s="6" t="s">
        <v>94</v>
      </c>
      <c r="B42" s="6"/>
      <c r="C42" s="6"/>
      <c r="D42" s="149" t="s">
        <v>19</v>
      </c>
      <c r="E42" s="150"/>
      <c r="F42" s="79">
        <f t="shared" ref="F42:K42" si="6">F44+F54+F55+F56+F57+F66+F67+F70+F52+F53</f>
        <v>16253.897999999999</v>
      </c>
      <c r="G42" s="79">
        <f t="shared" si="6"/>
        <v>0</v>
      </c>
      <c r="H42" s="79">
        <f t="shared" si="6"/>
        <v>16253.897999999999</v>
      </c>
      <c r="I42" s="79">
        <f t="shared" si="6"/>
        <v>16253.897999999999</v>
      </c>
      <c r="J42" s="79">
        <f t="shared" si="6"/>
        <v>0</v>
      </c>
      <c r="K42" s="79">
        <f t="shared" si="6"/>
        <v>16253.897999999999</v>
      </c>
    </row>
    <row r="43" spans="1:11" s="2" customFormat="1" ht="80.2" hidden="1" customHeight="1">
      <c r="A43" s="7" t="s">
        <v>95</v>
      </c>
      <c r="B43" s="7" t="s">
        <v>73</v>
      </c>
      <c r="C43" s="7" t="s">
        <v>15</v>
      </c>
      <c r="D43" s="8" t="s">
        <v>74</v>
      </c>
      <c r="E43" s="49" t="s">
        <v>9</v>
      </c>
      <c r="F43" s="77"/>
      <c r="G43" s="77"/>
      <c r="H43" s="77"/>
      <c r="I43" s="77"/>
      <c r="J43" s="77"/>
      <c r="K43" s="77"/>
    </row>
    <row r="44" spans="1:11" s="2" customFormat="1" ht="29.3" customHeight="1">
      <c r="A44" s="151" t="s">
        <v>112</v>
      </c>
      <c r="B44" s="151" t="s">
        <v>111</v>
      </c>
      <c r="C44" s="151" t="s">
        <v>21</v>
      </c>
      <c r="D44" s="147" t="s">
        <v>113</v>
      </c>
      <c r="E44" s="49" t="s">
        <v>188</v>
      </c>
      <c r="F44" s="77">
        <f t="shared" ref="F44:K44" si="7">F45+F46+F47+F48+F49</f>
        <v>5704</v>
      </c>
      <c r="G44" s="77">
        <f t="shared" si="7"/>
        <v>0</v>
      </c>
      <c r="H44" s="77">
        <f t="shared" si="7"/>
        <v>5704</v>
      </c>
      <c r="I44" s="77">
        <f t="shared" si="7"/>
        <v>5704</v>
      </c>
      <c r="J44" s="77">
        <f t="shared" si="7"/>
        <v>0</v>
      </c>
      <c r="K44" s="77">
        <f t="shared" si="7"/>
        <v>5704</v>
      </c>
    </row>
    <row r="45" spans="1:11" s="2" customFormat="1" ht="65.3" customHeight="1">
      <c r="A45" s="152"/>
      <c r="B45" s="152"/>
      <c r="C45" s="152"/>
      <c r="D45" s="148"/>
      <c r="E45" s="49" t="s">
        <v>225</v>
      </c>
      <c r="F45" s="77">
        <v>80</v>
      </c>
      <c r="G45" s="77"/>
      <c r="H45" s="77">
        <v>80</v>
      </c>
      <c r="I45" s="77">
        <v>80</v>
      </c>
      <c r="J45" s="77"/>
      <c r="K45" s="77">
        <v>80</v>
      </c>
    </row>
    <row r="46" spans="1:11" s="2" customFormat="1" ht="65.3" customHeight="1">
      <c r="A46" s="152"/>
      <c r="B46" s="152"/>
      <c r="C46" s="152"/>
      <c r="D46" s="148"/>
      <c r="E46" s="49" t="s">
        <v>226</v>
      </c>
      <c r="F46" s="77">
        <v>40</v>
      </c>
      <c r="G46" s="77"/>
      <c r="H46" s="77">
        <v>40</v>
      </c>
      <c r="I46" s="77">
        <v>40</v>
      </c>
      <c r="J46" s="77"/>
      <c r="K46" s="77">
        <v>40</v>
      </c>
    </row>
    <row r="47" spans="1:11" s="2" customFormat="1" ht="80.2" customHeight="1">
      <c r="A47" s="152"/>
      <c r="B47" s="152"/>
      <c r="C47" s="152"/>
      <c r="D47" s="148"/>
      <c r="E47" s="49" t="s">
        <v>227</v>
      </c>
      <c r="F47" s="77">
        <v>392</v>
      </c>
      <c r="G47" s="77"/>
      <c r="H47" s="77">
        <v>392</v>
      </c>
      <c r="I47" s="77">
        <v>392</v>
      </c>
      <c r="J47" s="77"/>
      <c r="K47" s="77">
        <v>392</v>
      </c>
    </row>
    <row r="48" spans="1:11" s="2" customFormat="1" ht="103.6" customHeight="1">
      <c r="A48" s="153"/>
      <c r="B48" s="153"/>
      <c r="C48" s="153"/>
      <c r="D48" s="164"/>
      <c r="E48" s="49" t="s">
        <v>158</v>
      </c>
      <c r="F48" s="77">
        <f>6692-1500</f>
        <v>5192</v>
      </c>
      <c r="G48" s="77"/>
      <c r="H48" s="77">
        <f>6692-1500</f>
        <v>5192</v>
      </c>
      <c r="I48" s="77">
        <f>6692-1500</f>
        <v>5192</v>
      </c>
      <c r="J48" s="77"/>
      <c r="K48" s="77">
        <f>6692-1500</f>
        <v>5192</v>
      </c>
    </row>
    <row r="49" spans="1:11" s="2" customFormat="1" ht="0.8" hidden="1" customHeight="1">
      <c r="A49" s="7" t="s">
        <v>112</v>
      </c>
      <c r="B49" s="7" t="s">
        <v>111</v>
      </c>
      <c r="C49" s="7" t="s">
        <v>21</v>
      </c>
      <c r="D49" s="23" t="s">
        <v>113</v>
      </c>
      <c r="E49" s="49" t="s">
        <v>159</v>
      </c>
      <c r="F49" s="77"/>
      <c r="G49" s="77"/>
      <c r="H49" s="77"/>
      <c r="I49" s="77"/>
      <c r="J49" s="77"/>
      <c r="K49" s="77"/>
    </row>
    <row r="50" spans="1:11" s="2" customFormat="1" ht="54" hidden="1" customHeight="1">
      <c r="A50" s="7" t="s">
        <v>115</v>
      </c>
      <c r="B50" s="7" t="s">
        <v>114</v>
      </c>
      <c r="C50" s="7" t="s">
        <v>21</v>
      </c>
      <c r="D50" s="23" t="s">
        <v>116</v>
      </c>
      <c r="E50" s="50" t="s">
        <v>157</v>
      </c>
      <c r="F50" s="77"/>
      <c r="G50" s="78"/>
      <c r="H50" s="78"/>
      <c r="I50" s="77"/>
      <c r="J50" s="78"/>
      <c r="K50" s="77"/>
    </row>
    <row r="51" spans="1:11" s="2" customFormat="1" ht="60.75" hidden="1" customHeight="1">
      <c r="A51" s="7" t="s">
        <v>128</v>
      </c>
      <c r="B51" s="7" t="s">
        <v>117</v>
      </c>
      <c r="C51" s="7" t="s">
        <v>21</v>
      </c>
      <c r="D51" s="23" t="s">
        <v>118</v>
      </c>
      <c r="E51" s="49" t="s">
        <v>156</v>
      </c>
      <c r="F51" s="77"/>
      <c r="G51" s="77"/>
      <c r="H51" s="77"/>
      <c r="I51" s="77"/>
      <c r="J51" s="77"/>
      <c r="K51" s="77"/>
    </row>
    <row r="52" spans="1:11" s="2" customFormat="1" ht="60.75" customHeight="1">
      <c r="A52" s="7" t="s">
        <v>128</v>
      </c>
      <c r="B52" s="7" t="s">
        <v>117</v>
      </c>
      <c r="C52" s="7" t="s">
        <v>21</v>
      </c>
      <c r="D52" s="23" t="s">
        <v>118</v>
      </c>
      <c r="E52" s="49" t="s">
        <v>248</v>
      </c>
      <c r="F52" s="77">
        <v>250</v>
      </c>
      <c r="G52" s="77"/>
      <c r="H52" s="77">
        <v>250</v>
      </c>
      <c r="I52" s="77">
        <v>250</v>
      </c>
      <c r="J52" s="77"/>
      <c r="K52" s="77">
        <v>250</v>
      </c>
    </row>
    <row r="53" spans="1:11" s="2" customFormat="1" ht="60.75" customHeight="1">
      <c r="A53" s="7" t="s">
        <v>128</v>
      </c>
      <c r="B53" s="7" t="s">
        <v>117</v>
      </c>
      <c r="C53" s="7" t="s">
        <v>21</v>
      </c>
      <c r="D53" s="23" t="s">
        <v>118</v>
      </c>
      <c r="E53" s="49" t="s">
        <v>250</v>
      </c>
      <c r="F53" s="77">
        <v>113.3</v>
      </c>
      <c r="G53" s="77"/>
      <c r="H53" s="77">
        <v>113.3</v>
      </c>
      <c r="I53" s="77">
        <v>113.3</v>
      </c>
      <c r="J53" s="77"/>
      <c r="K53" s="77">
        <v>113.3</v>
      </c>
    </row>
    <row r="54" spans="1:11" s="2" customFormat="1" ht="39.799999999999997" customHeight="1">
      <c r="A54" s="66" t="s">
        <v>127</v>
      </c>
      <c r="B54" s="66" t="s">
        <v>126</v>
      </c>
      <c r="C54" s="66" t="s">
        <v>21</v>
      </c>
      <c r="D54" s="25" t="s">
        <v>129</v>
      </c>
      <c r="E54" s="51" t="s">
        <v>130</v>
      </c>
      <c r="F54" s="77">
        <v>3850</v>
      </c>
      <c r="G54" s="77"/>
      <c r="H54" s="77">
        <v>3850</v>
      </c>
      <c r="I54" s="77">
        <v>3850</v>
      </c>
      <c r="J54" s="77"/>
      <c r="K54" s="77">
        <v>3850</v>
      </c>
    </row>
    <row r="55" spans="1:11" s="2" customFormat="1" ht="84.8" customHeight="1">
      <c r="A55" s="66" t="s">
        <v>189</v>
      </c>
      <c r="B55" s="66" t="s">
        <v>190</v>
      </c>
      <c r="C55" s="66" t="s">
        <v>21</v>
      </c>
      <c r="D55" s="25" t="s">
        <v>191</v>
      </c>
      <c r="E55" s="51" t="s">
        <v>9</v>
      </c>
      <c r="F55" s="77">
        <v>81.093999999999994</v>
      </c>
      <c r="G55" s="77"/>
      <c r="H55" s="77">
        <v>81.093999999999994</v>
      </c>
      <c r="I55" s="77">
        <v>81.093999999999994</v>
      </c>
      <c r="J55" s="77"/>
      <c r="K55" s="77">
        <v>81.093999999999994</v>
      </c>
    </row>
    <row r="56" spans="1:11" s="2" customFormat="1" ht="62.2" customHeight="1">
      <c r="A56" s="66" t="s">
        <v>194</v>
      </c>
      <c r="B56" s="66" t="s">
        <v>193</v>
      </c>
      <c r="C56" s="66" t="s">
        <v>21</v>
      </c>
      <c r="D56" s="25" t="s">
        <v>192</v>
      </c>
      <c r="E56" s="51" t="s">
        <v>9</v>
      </c>
      <c r="F56" s="77">
        <f>458+1500</f>
        <v>1958</v>
      </c>
      <c r="G56" s="77"/>
      <c r="H56" s="77">
        <f>458+1500</f>
        <v>1958</v>
      </c>
      <c r="I56" s="77">
        <f>458+1500</f>
        <v>1958</v>
      </c>
      <c r="J56" s="77"/>
      <c r="K56" s="77">
        <f>458+1500</f>
        <v>1958</v>
      </c>
    </row>
    <row r="57" spans="1:11" s="2" customFormat="1" ht="29.3" customHeight="1">
      <c r="A57" s="151" t="s">
        <v>142</v>
      </c>
      <c r="B57" s="151" t="s">
        <v>57</v>
      </c>
      <c r="C57" s="151" t="s">
        <v>21</v>
      </c>
      <c r="D57" s="135" t="s">
        <v>58</v>
      </c>
      <c r="E57" s="51" t="s">
        <v>188</v>
      </c>
      <c r="F57" s="77">
        <f t="shared" ref="F57:K57" si="8">F58+F59+F60+F61+F62+F63+F64</f>
        <v>435.404</v>
      </c>
      <c r="G57" s="77">
        <f t="shared" si="8"/>
        <v>0</v>
      </c>
      <c r="H57" s="77">
        <f t="shared" si="8"/>
        <v>435.404</v>
      </c>
      <c r="I57" s="77">
        <f t="shared" si="8"/>
        <v>435.404</v>
      </c>
      <c r="J57" s="77">
        <f t="shared" si="8"/>
        <v>0</v>
      </c>
      <c r="K57" s="77">
        <f t="shared" si="8"/>
        <v>435.404</v>
      </c>
    </row>
    <row r="58" spans="1:11" s="2" customFormat="1" ht="56.3" customHeight="1">
      <c r="A58" s="152"/>
      <c r="B58" s="152"/>
      <c r="C58" s="152"/>
      <c r="D58" s="136"/>
      <c r="E58" s="52" t="s">
        <v>195</v>
      </c>
      <c r="F58" s="77">
        <v>18.468</v>
      </c>
      <c r="G58" s="78"/>
      <c r="H58" s="78">
        <v>18.468</v>
      </c>
      <c r="I58" s="77">
        <v>18.468</v>
      </c>
      <c r="J58" s="78"/>
      <c r="K58" s="77">
        <v>18.468</v>
      </c>
    </row>
    <row r="59" spans="1:11" s="2" customFormat="1" ht="60.05" customHeight="1">
      <c r="A59" s="152"/>
      <c r="B59" s="152"/>
      <c r="C59" s="152"/>
      <c r="D59" s="136"/>
      <c r="E59" s="53" t="s">
        <v>196</v>
      </c>
      <c r="F59" s="77">
        <v>18.468</v>
      </c>
      <c r="G59" s="78"/>
      <c r="H59" s="78">
        <v>18.468</v>
      </c>
      <c r="I59" s="77">
        <v>18.468</v>
      </c>
      <c r="J59" s="78"/>
      <c r="K59" s="77">
        <v>18.468</v>
      </c>
    </row>
    <row r="60" spans="1:11" s="2" customFormat="1" ht="81" customHeight="1">
      <c r="A60" s="152"/>
      <c r="B60" s="152"/>
      <c r="C60" s="152"/>
      <c r="D60" s="136"/>
      <c r="E60" s="53" t="s">
        <v>197</v>
      </c>
      <c r="F60" s="77">
        <v>18.468</v>
      </c>
      <c r="G60" s="78"/>
      <c r="H60" s="78">
        <v>18.468</v>
      </c>
      <c r="I60" s="77">
        <v>18.468</v>
      </c>
      <c r="J60" s="78"/>
      <c r="K60" s="77">
        <v>18.468</v>
      </c>
    </row>
    <row r="61" spans="1:11" s="2" customFormat="1" ht="63.8" customHeight="1">
      <c r="A61" s="152"/>
      <c r="B61" s="152"/>
      <c r="C61" s="152"/>
      <c r="D61" s="136"/>
      <c r="E61" s="53" t="s">
        <v>198</v>
      </c>
      <c r="F61" s="77">
        <v>200</v>
      </c>
      <c r="G61" s="78"/>
      <c r="H61" s="78">
        <v>200</v>
      </c>
      <c r="I61" s="77">
        <v>200</v>
      </c>
      <c r="J61" s="78"/>
      <c r="K61" s="77">
        <v>200</v>
      </c>
    </row>
    <row r="62" spans="1:11" s="2" customFormat="1" ht="41.25" customHeight="1">
      <c r="A62" s="152"/>
      <c r="B62" s="152"/>
      <c r="C62" s="152"/>
      <c r="D62" s="136"/>
      <c r="E62" s="53" t="s">
        <v>199</v>
      </c>
      <c r="F62" s="77">
        <v>180</v>
      </c>
      <c r="G62" s="78"/>
      <c r="H62" s="78">
        <v>180</v>
      </c>
      <c r="I62" s="77">
        <v>180</v>
      </c>
      <c r="J62" s="78"/>
      <c r="K62" s="77">
        <v>180</v>
      </c>
    </row>
    <row r="63" spans="1:11" s="2" customFormat="1" ht="26.2" customHeight="1">
      <c r="A63" s="152"/>
      <c r="B63" s="152"/>
      <c r="C63" s="152"/>
      <c r="D63" s="136"/>
      <c r="E63" s="53" t="s">
        <v>134</v>
      </c>
      <c r="F63" s="77">
        <v>-35</v>
      </c>
      <c r="G63" s="78"/>
      <c r="H63" s="78">
        <v>-35</v>
      </c>
      <c r="I63" s="77">
        <v>-35</v>
      </c>
      <c r="J63" s="78"/>
      <c r="K63" s="77">
        <v>-35</v>
      </c>
    </row>
    <row r="64" spans="1:11" s="2" customFormat="1" ht="38.299999999999997" customHeight="1">
      <c r="A64" s="153"/>
      <c r="B64" s="153"/>
      <c r="C64" s="153"/>
      <c r="D64" s="137"/>
      <c r="E64" s="53" t="s">
        <v>231</v>
      </c>
      <c r="F64" s="77">
        <v>35</v>
      </c>
      <c r="G64" s="78"/>
      <c r="H64" s="78">
        <v>35</v>
      </c>
      <c r="I64" s="77">
        <v>35</v>
      </c>
      <c r="J64" s="78"/>
      <c r="K64" s="77">
        <v>35</v>
      </c>
    </row>
    <row r="65" spans="1:11" s="2" customFormat="1" ht="51.05" hidden="1" customHeight="1">
      <c r="A65" s="7" t="s">
        <v>200</v>
      </c>
      <c r="B65" s="7" t="s">
        <v>201</v>
      </c>
      <c r="C65" s="7" t="s">
        <v>202</v>
      </c>
      <c r="D65" s="23" t="s">
        <v>203</v>
      </c>
      <c r="E65" s="52"/>
      <c r="F65" s="80"/>
      <c r="G65" s="78"/>
      <c r="H65" s="80"/>
      <c r="I65" s="80"/>
      <c r="J65" s="78"/>
      <c r="K65" s="80"/>
    </row>
    <row r="66" spans="1:11" s="2" customFormat="1" ht="61.55" customHeight="1">
      <c r="A66" s="7" t="s">
        <v>232</v>
      </c>
      <c r="B66" s="7" t="s">
        <v>104</v>
      </c>
      <c r="C66" s="7" t="s">
        <v>105</v>
      </c>
      <c r="D66" s="23" t="s">
        <v>106</v>
      </c>
      <c r="E66" s="52" t="s">
        <v>233</v>
      </c>
      <c r="F66" s="80">
        <v>200</v>
      </c>
      <c r="G66" s="78"/>
      <c r="H66" s="80">
        <v>200</v>
      </c>
      <c r="I66" s="80">
        <v>200</v>
      </c>
      <c r="J66" s="78"/>
      <c r="K66" s="80">
        <v>200</v>
      </c>
    </row>
    <row r="67" spans="1:11" s="2" customFormat="1" ht="29.95" customHeight="1">
      <c r="A67" s="151" t="s">
        <v>175</v>
      </c>
      <c r="B67" s="158" t="s">
        <v>174</v>
      </c>
      <c r="C67" s="158" t="s">
        <v>23</v>
      </c>
      <c r="D67" s="135" t="s">
        <v>107</v>
      </c>
      <c r="E67" s="52" t="s">
        <v>243</v>
      </c>
      <c r="F67" s="80">
        <f t="shared" ref="F67:K67" si="9">F68+F69</f>
        <v>2267.5</v>
      </c>
      <c r="G67" s="80">
        <f t="shared" si="9"/>
        <v>0</v>
      </c>
      <c r="H67" s="80">
        <f t="shared" si="9"/>
        <v>2267.5</v>
      </c>
      <c r="I67" s="80">
        <f t="shared" si="9"/>
        <v>2267.5</v>
      </c>
      <c r="J67" s="80">
        <f t="shared" si="9"/>
        <v>0</v>
      </c>
      <c r="K67" s="80">
        <f t="shared" si="9"/>
        <v>2267.5</v>
      </c>
    </row>
    <row r="68" spans="1:11" s="2" customFormat="1" ht="81" customHeight="1">
      <c r="A68" s="152"/>
      <c r="B68" s="159"/>
      <c r="C68" s="159"/>
      <c r="D68" s="136"/>
      <c r="E68" s="52" t="s">
        <v>244</v>
      </c>
      <c r="F68" s="80">
        <v>767.5</v>
      </c>
      <c r="G68" s="78"/>
      <c r="H68" s="80">
        <v>767.5</v>
      </c>
      <c r="I68" s="80">
        <v>767.5</v>
      </c>
      <c r="J68" s="78"/>
      <c r="K68" s="80">
        <v>767.5</v>
      </c>
    </row>
    <row r="69" spans="1:11" s="2" customFormat="1" ht="62.2" customHeight="1">
      <c r="A69" s="153"/>
      <c r="B69" s="160"/>
      <c r="C69" s="160"/>
      <c r="D69" s="137"/>
      <c r="E69" s="52" t="s">
        <v>228</v>
      </c>
      <c r="F69" s="80">
        <v>1500</v>
      </c>
      <c r="G69" s="78"/>
      <c r="H69" s="80">
        <v>1500</v>
      </c>
      <c r="I69" s="80">
        <v>1500</v>
      </c>
      <c r="J69" s="78"/>
      <c r="K69" s="80">
        <v>1500</v>
      </c>
    </row>
    <row r="70" spans="1:11" s="2" customFormat="1" ht="78.75" customHeight="1">
      <c r="A70" s="151" t="s">
        <v>123</v>
      </c>
      <c r="B70" s="151" t="s">
        <v>122</v>
      </c>
      <c r="C70" s="151" t="s">
        <v>24</v>
      </c>
      <c r="D70" s="135" t="s">
        <v>124</v>
      </c>
      <c r="E70" s="23" t="s">
        <v>166</v>
      </c>
      <c r="F70" s="80">
        <v>1394.6</v>
      </c>
      <c r="G70" s="78"/>
      <c r="H70" s="80">
        <v>1394.6</v>
      </c>
      <c r="I70" s="80">
        <v>1394.6</v>
      </c>
      <c r="J70" s="78"/>
      <c r="K70" s="80">
        <v>1394.6</v>
      </c>
    </row>
    <row r="71" spans="1:11" s="2" customFormat="1" ht="46.5" customHeight="1">
      <c r="A71" s="152"/>
      <c r="B71" s="152"/>
      <c r="C71" s="152"/>
      <c r="D71" s="137"/>
      <c r="E71" s="93" t="s">
        <v>230</v>
      </c>
      <c r="F71" s="94">
        <v>1266.4000000000001</v>
      </c>
      <c r="G71" s="95"/>
      <c r="H71" s="94">
        <v>1266.4000000000001</v>
      </c>
      <c r="I71" s="94">
        <v>1266.4000000000001</v>
      </c>
      <c r="J71" s="95"/>
      <c r="K71" s="95">
        <v>1266.4000000000001</v>
      </c>
    </row>
    <row r="72" spans="1:11" s="17" customFormat="1" hidden="1">
      <c r="A72" s="152"/>
      <c r="B72" s="152"/>
      <c r="C72" s="152"/>
      <c r="D72" s="149" t="s">
        <v>22</v>
      </c>
      <c r="E72" s="150"/>
      <c r="F72" s="76">
        <f t="shared" ref="F72:K72" si="10">F73</f>
        <v>0</v>
      </c>
      <c r="G72" s="76" t="s">
        <v>8</v>
      </c>
      <c r="H72" s="76">
        <f t="shared" si="10"/>
        <v>0</v>
      </c>
      <c r="I72" s="76">
        <f t="shared" si="10"/>
        <v>0</v>
      </c>
      <c r="J72" s="76">
        <f t="shared" si="10"/>
        <v>0</v>
      </c>
      <c r="K72" s="76">
        <f t="shared" si="10"/>
        <v>0</v>
      </c>
    </row>
    <row r="73" spans="1:11" s="17" customFormat="1" hidden="1">
      <c r="A73" s="152"/>
      <c r="B73" s="152"/>
      <c r="C73" s="152"/>
      <c r="D73" s="149" t="s">
        <v>22</v>
      </c>
      <c r="E73" s="150"/>
      <c r="F73" s="76">
        <f>F74+F75+F76+F77+F78+F80+F79</f>
        <v>0</v>
      </c>
      <c r="G73" s="76" t="str">
        <f>G72</f>
        <v>Х</v>
      </c>
      <c r="H73" s="76">
        <f>H74+H75+H76+H77+H78+H80+H79</f>
        <v>0</v>
      </c>
      <c r="I73" s="76">
        <f>I74+I75+I76+I77+I78+I80+I79</f>
        <v>0</v>
      </c>
      <c r="J73" s="76">
        <f>J74+J75+J76+J77+J78+J80+J79</f>
        <v>0</v>
      </c>
      <c r="K73" s="76">
        <f>K74+K75+K76+K77+K78+K80+K79</f>
        <v>0</v>
      </c>
    </row>
    <row r="74" spans="1:11" s="2" customFormat="1" ht="53.2" hidden="1">
      <c r="A74" s="152"/>
      <c r="B74" s="152"/>
      <c r="C74" s="152"/>
      <c r="D74" s="8" t="s">
        <v>149</v>
      </c>
      <c r="E74" s="54" t="s">
        <v>10</v>
      </c>
      <c r="F74" s="80"/>
      <c r="G74" s="78"/>
      <c r="H74" s="80"/>
      <c r="I74" s="80"/>
      <c r="J74" s="78"/>
      <c r="K74" s="80"/>
    </row>
    <row r="75" spans="1:11" s="2" customFormat="1" ht="88.7" hidden="1">
      <c r="A75" s="152"/>
      <c r="B75" s="152"/>
      <c r="C75" s="152"/>
      <c r="D75" s="147" t="s">
        <v>107</v>
      </c>
      <c r="E75" s="38" t="s">
        <v>155</v>
      </c>
      <c r="F75" s="81"/>
      <c r="G75" s="82"/>
      <c r="H75" s="82"/>
      <c r="I75" s="81"/>
      <c r="J75" s="82"/>
      <c r="K75" s="82"/>
    </row>
    <row r="76" spans="1:11" s="2" customFormat="1" ht="88.7" hidden="1">
      <c r="A76" s="152"/>
      <c r="B76" s="152"/>
      <c r="C76" s="152"/>
      <c r="D76" s="148"/>
      <c r="E76" s="69" t="s">
        <v>109</v>
      </c>
      <c r="F76" s="78"/>
      <c r="G76" s="82"/>
      <c r="H76" s="82"/>
      <c r="I76" s="81"/>
      <c r="J76" s="82"/>
      <c r="K76" s="82"/>
    </row>
    <row r="77" spans="1:11" s="2" customFormat="1" ht="53.2" hidden="1">
      <c r="A77" s="152"/>
      <c r="B77" s="152"/>
      <c r="C77" s="152"/>
      <c r="D77" s="148"/>
      <c r="E77" s="69" t="s">
        <v>110</v>
      </c>
      <c r="F77" s="83"/>
      <c r="G77" s="82"/>
      <c r="H77" s="82"/>
      <c r="I77" s="81"/>
      <c r="J77" s="82"/>
      <c r="K77" s="82"/>
    </row>
    <row r="78" spans="1:11" s="2" customFormat="1" ht="53.2" hidden="1">
      <c r="A78" s="152"/>
      <c r="B78" s="152"/>
      <c r="C78" s="152"/>
      <c r="D78" s="148"/>
      <c r="E78" s="69" t="s">
        <v>30</v>
      </c>
      <c r="F78" s="78"/>
      <c r="G78" s="82"/>
      <c r="H78" s="82"/>
      <c r="I78" s="81"/>
      <c r="J78" s="82"/>
      <c r="K78" s="82"/>
    </row>
    <row r="79" spans="1:11" s="2" customFormat="1" ht="70.95" hidden="1">
      <c r="A79" s="152"/>
      <c r="B79" s="152"/>
      <c r="C79" s="152"/>
      <c r="D79" s="70"/>
      <c r="E79" s="69" t="s">
        <v>119</v>
      </c>
      <c r="F79" s="78"/>
      <c r="G79" s="82"/>
      <c r="H79" s="82"/>
      <c r="I79" s="81"/>
      <c r="J79" s="82"/>
      <c r="K79" s="82"/>
    </row>
    <row r="80" spans="1:11" s="2" customFormat="1" ht="35.5" hidden="1">
      <c r="A80" s="152"/>
      <c r="B80" s="152"/>
      <c r="C80" s="152"/>
      <c r="D80" s="8" t="s">
        <v>154</v>
      </c>
      <c r="E80" s="23" t="s">
        <v>108</v>
      </c>
      <c r="F80" s="78"/>
      <c r="G80" s="82"/>
      <c r="H80" s="82"/>
      <c r="I80" s="81"/>
      <c r="J80" s="82"/>
      <c r="K80" s="82"/>
    </row>
    <row r="81" spans="1:11" s="17" customFormat="1" hidden="1">
      <c r="A81" s="152"/>
      <c r="B81" s="152"/>
      <c r="C81" s="152"/>
      <c r="D81" s="149" t="s">
        <v>99</v>
      </c>
      <c r="E81" s="150"/>
      <c r="F81" s="76">
        <f>F82</f>
        <v>0</v>
      </c>
      <c r="G81" s="76"/>
      <c r="H81" s="76">
        <f t="shared" ref="H81:K82" si="11">H82</f>
        <v>0</v>
      </c>
      <c r="I81" s="76">
        <f t="shared" si="11"/>
        <v>0</v>
      </c>
      <c r="J81" s="76">
        <f t="shared" si="11"/>
        <v>0</v>
      </c>
      <c r="K81" s="76">
        <f t="shared" si="11"/>
        <v>0</v>
      </c>
    </row>
    <row r="82" spans="1:11" s="17" customFormat="1" hidden="1">
      <c r="A82" s="152"/>
      <c r="B82" s="152"/>
      <c r="C82" s="152"/>
      <c r="D82" s="149" t="s">
        <v>99</v>
      </c>
      <c r="E82" s="150"/>
      <c r="F82" s="76">
        <f>F83</f>
        <v>0</v>
      </c>
      <c r="G82" s="76"/>
      <c r="H82" s="76">
        <f t="shared" si="11"/>
        <v>0</v>
      </c>
      <c r="I82" s="76">
        <f t="shared" si="11"/>
        <v>0</v>
      </c>
      <c r="J82" s="76">
        <f t="shared" si="11"/>
        <v>0</v>
      </c>
      <c r="K82" s="76">
        <f t="shared" si="11"/>
        <v>0</v>
      </c>
    </row>
    <row r="83" spans="1:11" s="2" customFormat="1" ht="70.95" hidden="1">
      <c r="A83" s="152"/>
      <c r="B83" s="152"/>
      <c r="C83" s="152"/>
      <c r="D83" s="8" t="s">
        <v>74</v>
      </c>
      <c r="E83" s="49" t="s">
        <v>9</v>
      </c>
      <c r="F83" s="78"/>
      <c r="G83" s="82"/>
      <c r="H83" s="82"/>
      <c r="I83" s="81"/>
      <c r="J83" s="82"/>
      <c r="K83" s="82"/>
    </row>
    <row r="84" spans="1:11" s="17" customFormat="1" hidden="1">
      <c r="A84" s="152"/>
      <c r="B84" s="152"/>
      <c r="C84" s="152"/>
      <c r="D84" s="149" t="s">
        <v>102</v>
      </c>
      <c r="E84" s="150"/>
      <c r="F84" s="76">
        <f>F85</f>
        <v>0</v>
      </c>
      <c r="G84" s="76"/>
      <c r="H84" s="76">
        <f>H85</f>
        <v>0</v>
      </c>
      <c r="I84" s="76">
        <f>I85</f>
        <v>0</v>
      </c>
      <c r="J84" s="76">
        <f>J85</f>
        <v>0</v>
      </c>
      <c r="K84" s="76">
        <f>K85</f>
        <v>0</v>
      </c>
    </row>
    <row r="85" spans="1:11" s="17" customFormat="1" hidden="1">
      <c r="A85" s="152"/>
      <c r="B85" s="152"/>
      <c r="C85" s="152"/>
      <c r="D85" s="149" t="s">
        <v>102</v>
      </c>
      <c r="E85" s="150"/>
      <c r="F85" s="76">
        <f>F86+F87</f>
        <v>0</v>
      </c>
      <c r="G85" s="76"/>
      <c r="H85" s="76">
        <f>H86+H87</f>
        <v>0</v>
      </c>
      <c r="I85" s="76">
        <f>I86+I87</f>
        <v>0</v>
      </c>
      <c r="J85" s="76">
        <f>J86+J87</f>
        <v>0</v>
      </c>
      <c r="K85" s="76">
        <f>K86+K87</f>
        <v>0</v>
      </c>
    </row>
    <row r="86" spans="1:11" s="2" customFormat="1" ht="35.5" hidden="1">
      <c r="A86" s="152"/>
      <c r="B86" s="152"/>
      <c r="C86" s="152"/>
      <c r="D86" s="15" t="s">
        <v>106</v>
      </c>
      <c r="E86" s="49" t="s">
        <v>182</v>
      </c>
      <c r="F86" s="78"/>
      <c r="G86" s="82"/>
      <c r="H86" s="82"/>
      <c r="I86" s="81"/>
      <c r="J86" s="82"/>
      <c r="K86" s="82"/>
    </row>
    <row r="87" spans="1:11" s="2" customFormat="1" ht="53.2" hidden="1">
      <c r="A87" s="152"/>
      <c r="B87" s="152"/>
      <c r="C87" s="152"/>
      <c r="D87" s="23" t="s">
        <v>107</v>
      </c>
      <c r="E87" s="49" t="s">
        <v>181</v>
      </c>
      <c r="F87" s="78"/>
      <c r="G87" s="82"/>
      <c r="H87" s="82"/>
      <c r="I87" s="81"/>
      <c r="J87" s="82"/>
      <c r="K87" s="82"/>
    </row>
    <row r="88" spans="1:11" s="2" customFormat="1" hidden="1">
      <c r="A88" s="153"/>
      <c r="B88" s="153"/>
      <c r="C88" s="153"/>
      <c r="D88" s="91"/>
      <c r="E88" s="92"/>
      <c r="F88" s="78"/>
      <c r="G88" s="82"/>
      <c r="H88" s="82"/>
      <c r="I88" s="81"/>
      <c r="J88" s="82"/>
      <c r="K88" s="82"/>
    </row>
    <row r="89" spans="1:11" s="2" customFormat="1" ht="41.25" customHeight="1">
      <c r="A89" s="6" t="s">
        <v>100</v>
      </c>
      <c r="B89" s="16"/>
      <c r="C89" s="16"/>
      <c r="D89" s="149" t="s">
        <v>102</v>
      </c>
      <c r="E89" s="150"/>
      <c r="F89" s="76">
        <f t="shared" ref="F89:K90" si="12">F90</f>
        <v>135</v>
      </c>
      <c r="G89" s="76">
        <f t="shared" si="12"/>
        <v>0</v>
      </c>
      <c r="H89" s="76">
        <f t="shared" si="12"/>
        <v>135</v>
      </c>
      <c r="I89" s="76">
        <f t="shared" si="12"/>
        <v>135</v>
      </c>
      <c r="J89" s="76">
        <f t="shared" si="12"/>
        <v>0</v>
      </c>
      <c r="K89" s="76">
        <f t="shared" si="12"/>
        <v>135</v>
      </c>
    </row>
    <row r="90" spans="1:11" s="2" customFormat="1" ht="41.25" customHeight="1">
      <c r="A90" s="6" t="s">
        <v>101</v>
      </c>
      <c r="B90" s="16"/>
      <c r="C90" s="16"/>
      <c r="D90" s="149" t="s">
        <v>102</v>
      </c>
      <c r="E90" s="150"/>
      <c r="F90" s="76">
        <f t="shared" si="12"/>
        <v>135</v>
      </c>
      <c r="G90" s="76">
        <f t="shared" si="12"/>
        <v>0</v>
      </c>
      <c r="H90" s="76">
        <f t="shared" si="12"/>
        <v>135</v>
      </c>
      <c r="I90" s="76">
        <f t="shared" si="12"/>
        <v>135</v>
      </c>
      <c r="J90" s="76">
        <f t="shared" si="12"/>
        <v>0</v>
      </c>
      <c r="K90" s="76">
        <f t="shared" si="12"/>
        <v>135</v>
      </c>
    </row>
    <row r="91" spans="1:11" s="2" customFormat="1" ht="53.2">
      <c r="A91" s="7" t="s">
        <v>177</v>
      </c>
      <c r="B91" s="61" t="s">
        <v>174</v>
      </c>
      <c r="C91" s="61" t="s">
        <v>23</v>
      </c>
      <c r="D91" s="23" t="s">
        <v>107</v>
      </c>
      <c r="E91" s="49" t="s">
        <v>238</v>
      </c>
      <c r="F91" s="78">
        <v>135</v>
      </c>
      <c r="G91" s="82"/>
      <c r="H91" s="82">
        <v>135</v>
      </c>
      <c r="I91" s="81">
        <v>135</v>
      </c>
      <c r="J91" s="82"/>
      <c r="K91" s="82">
        <v>135</v>
      </c>
    </row>
    <row r="92" spans="1:11" s="17" customFormat="1" ht="24.75" customHeight="1">
      <c r="A92" s="6" t="s">
        <v>135</v>
      </c>
      <c r="B92" s="16"/>
      <c r="C92" s="16"/>
      <c r="D92" s="149" t="s">
        <v>136</v>
      </c>
      <c r="E92" s="150"/>
      <c r="F92" s="76">
        <f>F93</f>
        <v>-10728.8</v>
      </c>
      <c r="G92" s="76"/>
      <c r="H92" s="76">
        <f>H93</f>
        <v>-10728.8</v>
      </c>
      <c r="I92" s="76">
        <f>I93</f>
        <v>-10728.8</v>
      </c>
      <c r="J92" s="76">
        <f>J93</f>
        <v>-13012</v>
      </c>
      <c r="K92" s="76">
        <f>K93</f>
        <v>-10728.8</v>
      </c>
    </row>
    <row r="93" spans="1:11" s="17" customFormat="1" ht="27" customHeight="1">
      <c r="A93" s="6" t="s">
        <v>145</v>
      </c>
      <c r="B93" s="16"/>
      <c r="C93" s="16"/>
      <c r="D93" s="149" t="s">
        <v>136</v>
      </c>
      <c r="E93" s="150"/>
      <c r="F93" s="76">
        <f t="shared" ref="F93:K93" si="13">F94+F95+F96+F98</f>
        <v>-10728.8</v>
      </c>
      <c r="G93" s="76">
        <f t="shared" si="13"/>
        <v>-13012</v>
      </c>
      <c r="H93" s="76">
        <f t="shared" si="13"/>
        <v>-10728.8</v>
      </c>
      <c r="I93" s="76">
        <f t="shared" si="13"/>
        <v>-10728.8</v>
      </c>
      <c r="J93" s="76">
        <f t="shared" si="13"/>
        <v>-13012</v>
      </c>
      <c r="K93" s="76">
        <f t="shared" si="13"/>
        <v>-10728.8</v>
      </c>
    </row>
    <row r="94" spans="1:11" s="2" customFormat="1" ht="76.599999999999994" hidden="1" customHeight="1">
      <c r="A94" s="7" t="s">
        <v>146</v>
      </c>
      <c r="B94" s="61" t="s">
        <v>73</v>
      </c>
      <c r="C94" s="61" t="s">
        <v>15</v>
      </c>
      <c r="D94" s="8" t="s">
        <v>74</v>
      </c>
      <c r="E94" s="49" t="s">
        <v>9</v>
      </c>
      <c r="F94" s="78"/>
      <c r="G94" s="82"/>
      <c r="H94" s="82"/>
      <c r="I94" s="81"/>
      <c r="J94" s="82"/>
      <c r="K94" s="82"/>
    </row>
    <row r="95" spans="1:11" s="2" customFormat="1" ht="37.5" customHeight="1">
      <c r="A95" s="7" t="s">
        <v>147</v>
      </c>
      <c r="B95" s="61" t="s">
        <v>137</v>
      </c>
      <c r="C95" s="61" t="s">
        <v>139</v>
      </c>
      <c r="D95" s="55" t="s">
        <v>138</v>
      </c>
      <c r="E95" s="49" t="s">
        <v>9</v>
      </c>
      <c r="F95" s="78">
        <f>-11000-512-1500-135-120-313-767.5-363.3</f>
        <v>-14710.8</v>
      </c>
      <c r="G95" s="78">
        <f>-11000-512-1500</f>
        <v>-13012</v>
      </c>
      <c r="H95" s="78">
        <f>-11000-512-1500-135-120-313-767.5-363.3</f>
        <v>-14710.8</v>
      </c>
      <c r="I95" s="78">
        <f>-11000-512-1500-135-120-313-767.5-363.3</f>
        <v>-14710.8</v>
      </c>
      <c r="J95" s="78">
        <f>-11000-512-1500</f>
        <v>-13012</v>
      </c>
      <c r="K95" s="78">
        <f>-11000-512-1500-135-120-313-767.5-363.3</f>
        <v>-14710.8</v>
      </c>
    </row>
    <row r="96" spans="1:11" s="2" customFormat="1" ht="37.5" customHeight="1">
      <c r="A96" s="151" t="s">
        <v>245</v>
      </c>
      <c r="B96" s="151" t="s">
        <v>246</v>
      </c>
      <c r="C96" s="151" t="s">
        <v>137</v>
      </c>
      <c r="D96" s="156" t="s">
        <v>247</v>
      </c>
      <c r="E96" s="49" t="s">
        <v>188</v>
      </c>
      <c r="F96" s="78">
        <f t="shared" ref="F96:K96" si="14">F97</f>
        <v>313</v>
      </c>
      <c r="G96" s="78">
        <f t="shared" si="14"/>
        <v>0</v>
      </c>
      <c r="H96" s="78">
        <f t="shared" si="14"/>
        <v>313</v>
      </c>
      <c r="I96" s="78">
        <f t="shared" si="14"/>
        <v>313</v>
      </c>
      <c r="J96" s="78">
        <f t="shared" si="14"/>
        <v>0</v>
      </c>
      <c r="K96" s="78">
        <f t="shared" si="14"/>
        <v>313</v>
      </c>
    </row>
    <row r="97" spans="1:11" s="2" customFormat="1" ht="37.5" customHeight="1">
      <c r="A97" s="153"/>
      <c r="B97" s="153"/>
      <c r="C97" s="153"/>
      <c r="D97" s="157"/>
      <c r="E97" s="97" t="s">
        <v>239</v>
      </c>
      <c r="F97" s="95">
        <v>313</v>
      </c>
      <c r="G97" s="95"/>
      <c r="H97" s="95">
        <v>313</v>
      </c>
      <c r="I97" s="95">
        <v>313</v>
      </c>
      <c r="J97" s="95"/>
      <c r="K97" s="95">
        <v>313</v>
      </c>
    </row>
    <row r="98" spans="1:11" s="2" customFormat="1" ht="24.05" customHeight="1">
      <c r="A98" s="151" t="s">
        <v>207</v>
      </c>
      <c r="B98" s="158" t="s">
        <v>208</v>
      </c>
      <c r="C98" s="158" t="s">
        <v>137</v>
      </c>
      <c r="D98" s="161" t="s">
        <v>209</v>
      </c>
      <c r="E98" s="49" t="s">
        <v>188</v>
      </c>
      <c r="F98" s="78">
        <f t="shared" ref="F98:K98" si="15">F99+F100+F101</f>
        <v>3669</v>
      </c>
      <c r="G98" s="78">
        <f t="shared" si="15"/>
        <v>0</v>
      </c>
      <c r="H98" s="78">
        <f t="shared" si="15"/>
        <v>3669</v>
      </c>
      <c r="I98" s="78">
        <f t="shared" si="15"/>
        <v>3669</v>
      </c>
      <c r="J98" s="78">
        <f t="shared" si="15"/>
        <v>0</v>
      </c>
      <c r="K98" s="78">
        <f t="shared" si="15"/>
        <v>3669</v>
      </c>
    </row>
    <row r="99" spans="1:11" s="2" customFormat="1" ht="81" customHeight="1">
      <c r="A99" s="152"/>
      <c r="B99" s="159"/>
      <c r="C99" s="159"/>
      <c r="D99" s="162"/>
      <c r="E99" s="97" t="s">
        <v>210</v>
      </c>
      <c r="F99" s="95">
        <v>1630</v>
      </c>
      <c r="G99" s="95"/>
      <c r="H99" s="95">
        <v>1630</v>
      </c>
      <c r="I99" s="95">
        <v>1630</v>
      </c>
      <c r="J99" s="95"/>
      <c r="K99" s="95">
        <v>1630</v>
      </c>
    </row>
    <row r="100" spans="1:11" s="2" customFormat="1" ht="65.95" customHeight="1">
      <c r="A100" s="152"/>
      <c r="B100" s="159"/>
      <c r="C100" s="159"/>
      <c r="D100" s="162"/>
      <c r="E100" s="97" t="s">
        <v>211</v>
      </c>
      <c r="F100" s="95">
        <v>1700</v>
      </c>
      <c r="G100" s="95"/>
      <c r="H100" s="95">
        <v>1700</v>
      </c>
      <c r="I100" s="95">
        <v>1700</v>
      </c>
      <c r="J100" s="95"/>
      <c r="K100" s="95">
        <v>1700</v>
      </c>
    </row>
    <row r="101" spans="1:11" s="2" customFormat="1" ht="119.95" customHeight="1">
      <c r="A101" s="153"/>
      <c r="B101" s="160"/>
      <c r="C101" s="160"/>
      <c r="D101" s="163"/>
      <c r="E101" s="97" t="s">
        <v>236</v>
      </c>
      <c r="F101" s="95">
        <v>339</v>
      </c>
      <c r="G101" s="95"/>
      <c r="H101" s="95">
        <v>339</v>
      </c>
      <c r="I101" s="95">
        <v>339</v>
      </c>
      <c r="J101" s="95"/>
      <c r="K101" s="95">
        <v>339</v>
      </c>
    </row>
    <row r="102" spans="1:11" s="2" customFormat="1">
      <c r="A102" s="39"/>
      <c r="B102" s="7"/>
      <c r="C102" s="7"/>
      <c r="D102" s="27"/>
      <c r="E102" s="34" t="s">
        <v>0</v>
      </c>
      <c r="F102" s="84">
        <f t="shared" ref="F102:K102" si="16">F9+F15+F18+F21+F24+F31+F38+F41+F72+F81+F84+F92+F89</f>
        <v>12360.552380000001</v>
      </c>
      <c r="G102" s="84" t="e">
        <f t="shared" si="16"/>
        <v>#VALUE!</v>
      </c>
      <c r="H102" s="84">
        <f t="shared" si="16"/>
        <v>12360.552380000001</v>
      </c>
      <c r="I102" s="84">
        <f t="shared" si="16"/>
        <v>12360.552380000001</v>
      </c>
      <c r="J102" s="84" t="e">
        <f t="shared" si="16"/>
        <v>#REF!</v>
      </c>
      <c r="K102" s="84">
        <f t="shared" si="16"/>
        <v>12360.552380000001</v>
      </c>
    </row>
    <row r="103" spans="1:11" s="2" customFormat="1">
      <c r="A103" s="68"/>
      <c r="D103" s="40"/>
      <c r="E103" s="41"/>
      <c r="F103" s="42"/>
      <c r="G103" s="43"/>
      <c r="H103" s="42"/>
      <c r="I103" s="44"/>
      <c r="J103" s="44"/>
      <c r="K103" s="45"/>
    </row>
    <row r="104" spans="1:11" s="17" customFormat="1">
      <c r="A104" s="29"/>
      <c r="B104" s="144" t="s">
        <v>178</v>
      </c>
      <c r="C104" s="144"/>
      <c r="H104" s="46"/>
      <c r="I104" s="2" t="s">
        <v>179</v>
      </c>
    </row>
    <row r="105" spans="1:11" s="2" customFormat="1">
      <c r="A105" s="71"/>
      <c r="E105" s="30"/>
    </row>
    <row r="106" spans="1:11" s="2" customFormat="1">
      <c r="A106" s="71"/>
      <c r="E106" s="30"/>
    </row>
    <row r="107" spans="1:11" s="2" customFormat="1">
      <c r="A107" s="86"/>
      <c r="E107" s="30"/>
    </row>
    <row r="108" spans="1:11" s="2" customFormat="1">
      <c r="A108" s="86"/>
      <c r="E108" s="30"/>
    </row>
    <row r="109" spans="1:11" s="2" customFormat="1">
      <c r="A109" s="86"/>
      <c r="E109" s="30"/>
    </row>
    <row r="110" spans="1:11" s="2" customFormat="1">
      <c r="A110" s="71"/>
      <c r="D110" s="2" t="s">
        <v>212</v>
      </c>
      <c r="E110" s="30"/>
      <c r="F110" s="85">
        <f>F21+F95</f>
        <v>-14693.8</v>
      </c>
    </row>
    <row r="111" spans="1:11" s="2" customFormat="1">
      <c r="A111" s="74"/>
      <c r="D111" s="2" t="s">
        <v>221</v>
      </c>
      <c r="E111" s="30"/>
      <c r="F111" s="85">
        <f>F24</f>
        <v>4082.0665199999999</v>
      </c>
    </row>
    <row r="112" spans="1:11" s="2" customFormat="1">
      <c r="A112" s="71"/>
      <c r="D112" s="2" t="s">
        <v>213</v>
      </c>
      <c r="E112" s="30"/>
      <c r="F112" s="85">
        <f>F12</f>
        <v>1481.98786</v>
      </c>
    </row>
    <row r="113" spans="1:6" s="2" customFormat="1">
      <c r="A113" s="71"/>
      <c r="D113" s="2" t="s">
        <v>214</v>
      </c>
      <c r="E113" s="30"/>
      <c r="F113" s="85">
        <f>F31</f>
        <v>1110</v>
      </c>
    </row>
    <row r="114" spans="1:6" s="2" customFormat="1">
      <c r="A114" s="71"/>
      <c r="D114" s="2" t="s">
        <v>215</v>
      </c>
      <c r="E114" s="30"/>
      <c r="F114" s="85">
        <f>F44+F54+F55+F56+F57</f>
        <v>12028.498</v>
      </c>
    </row>
    <row r="115" spans="1:6" s="2" customFormat="1">
      <c r="A115" s="71"/>
      <c r="D115" s="2" t="s">
        <v>217</v>
      </c>
      <c r="E115" s="30"/>
      <c r="F115" s="85">
        <f>F69+F14</f>
        <v>1509.4</v>
      </c>
    </row>
    <row r="116" spans="1:6" s="2" customFormat="1">
      <c r="A116" s="71"/>
      <c r="D116" s="2" t="s">
        <v>216</v>
      </c>
      <c r="E116" s="30"/>
      <c r="F116" s="85">
        <f>F70</f>
        <v>1394.6</v>
      </c>
    </row>
    <row r="117" spans="1:6" s="2" customFormat="1">
      <c r="A117" s="71"/>
      <c r="D117" s="2" t="s">
        <v>218</v>
      </c>
      <c r="E117" s="30"/>
      <c r="F117" s="85">
        <f>F98</f>
        <v>3669</v>
      </c>
    </row>
    <row r="118" spans="1:6" s="2" customFormat="1">
      <c r="A118" s="71"/>
      <c r="E118" s="30"/>
      <c r="F118" s="85"/>
    </row>
    <row r="119" spans="1:6" s="2" customFormat="1">
      <c r="A119" s="71"/>
      <c r="D119" s="2" t="s">
        <v>219</v>
      </c>
      <c r="E119" s="30"/>
      <c r="F119" s="85">
        <f>SUM(F110:F118)</f>
        <v>10581.75238</v>
      </c>
    </row>
  </sheetData>
  <mergeCells count="63">
    <mergeCell ref="A7:A8"/>
    <mergeCell ref="B7:B8"/>
    <mergeCell ref="C7:C8"/>
    <mergeCell ref="D7:D8"/>
    <mergeCell ref="D16:E16"/>
    <mergeCell ref="E7:E8"/>
    <mergeCell ref="A67:A69"/>
    <mergeCell ref="B67:B69"/>
    <mergeCell ref="C67:C69"/>
    <mergeCell ref="D67:D69"/>
    <mergeCell ref="D90:E90"/>
    <mergeCell ref="A70:A88"/>
    <mergeCell ref="D38:E38"/>
    <mergeCell ref="D39:E39"/>
    <mergeCell ref="F7:F8"/>
    <mergeCell ref="J7:J8"/>
    <mergeCell ref="D9:E9"/>
    <mergeCell ref="D10:E10"/>
    <mergeCell ref="D15:E15"/>
    <mergeCell ref="G7:G8"/>
    <mergeCell ref="D25:E25"/>
    <mergeCell ref="D21:E21"/>
    <mergeCell ref="D22:E22"/>
    <mergeCell ref="D31:E31"/>
    <mergeCell ref="D18:E18"/>
    <mergeCell ref="D93:E93"/>
    <mergeCell ref="B104:C104"/>
    <mergeCell ref="D73:E73"/>
    <mergeCell ref="D75:D78"/>
    <mergeCell ref="D81:E81"/>
    <mergeCell ref="D82:E82"/>
    <mergeCell ref="D84:E84"/>
    <mergeCell ref="D85:E85"/>
    <mergeCell ref="D92:E92"/>
    <mergeCell ref="B70:B88"/>
    <mergeCell ref="C70:C88"/>
    <mergeCell ref="D70:D71"/>
    <mergeCell ref="D89:E89"/>
    <mergeCell ref="D72:E72"/>
    <mergeCell ref="A5:K5"/>
    <mergeCell ref="D57:D64"/>
    <mergeCell ref="C57:C64"/>
    <mergeCell ref="A44:A48"/>
    <mergeCell ref="C44:C48"/>
    <mergeCell ref="D44:D48"/>
    <mergeCell ref="A57:A64"/>
    <mergeCell ref="H7:H8"/>
    <mergeCell ref="I7:I8"/>
    <mergeCell ref="B57:B64"/>
    <mergeCell ref="D32:E32"/>
    <mergeCell ref="D41:E41"/>
    <mergeCell ref="D42:E42"/>
    <mergeCell ref="B44:B48"/>
    <mergeCell ref="D19:E19"/>
    <mergeCell ref="D24:E24"/>
    <mergeCell ref="A96:A97"/>
    <mergeCell ref="B96:B97"/>
    <mergeCell ref="C96:C97"/>
    <mergeCell ref="D96:D97"/>
    <mergeCell ref="A98:A101"/>
    <mergeCell ref="B98:B101"/>
    <mergeCell ref="C98:C101"/>
    <mergeCell ref="D98:D101"/>
  </mergeCells>
  <pageMargins left="0.43307086614173229" right="0.15748031496062992" top="0.23622047244094491" bottom="0.11811023622047245" header="0.27559055118110237" footer="0.11811023622047245"/>
  <pageSetup scale="63" fitToHeight="6" orientation="landscape" r:id="rId1"/>
  <headerFooter alignWithMargins="0"/>
  <rowBreaks count="1" manualBreakCount="1">
    <brk id="9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25"/>
  <sheetViews>
    <sheetView view="pageBreakPreview" zoomScale="60" zoomScaleNormal="75" workbookViewId="0">
      <pane ySplit="8" topLeftCell="A97" activePane="bottomLeft" state="frozen"/>
      <selection pane="bottomLeft" activeCell="E101" sqref="E101"/>
    </sheetView>
  </sheetViews>
  <sheetFormatPr defaultColWidth="9.1796875" defaultRowHeight="17.75"/>
  <cols>
    <col min="1" max="1" width="17.1796875" style="22" customWidth="1"/>
    <col min="2" max="2" width="13.453125" style="1" customWidth="1"/>
    <col min="3" max="3" width="11.26953125" style="1" customWidth="1"/>
    <col min="4" max="4" width="41.1796875" style="1" customWidth="1"/>
    <col min="5" max="5" width="51.26953125" style="47" customWidth="1"/>
    <col min="6" max="6" width="19.7265625" style="1" customWidth="1"/>
    <col min="7" max="7" width="16.1796875" style="1" hidden="1" customWidth="1"/>
    <col min="8" max="8" width="17.54296875" style="1" customWidth="1"/>
    <col min="9" max="9" width="16.81640625" style="1" customWidth="1"/>
    <col min="10" max="10" width="15.7265625" style="1" hidden="1" customWidth="1"/>
    <col min="11" max="11" width="25.54296875" style="1" customWidth="1"/>
    <col min="12" max="16384" width="9.1796875" style="1"/>
  </cols>
  <sheetData>
    <row r="1" spans="1:12" s="2" customFormat="1">
      <c r="A1" s="103" t="s">
        <v>251</v>
      </c>
      <c r="D1" s="100"/>
      <c r="E1" s="30"/>
      <c r="G1" s="31" t="s">
        <v>140</v>
      </c>
      <c r="H1" s="31" t="s">
        <v>140</v>
      </c>
      <c r="I1" s="31"/>
      <c r="J1" s="31"/>
    </row>
    <row r="2" spans="1:12" s="2" customFormat="1" ht="21.8" customHeight="1">
      <c r="A2" s="103" t="s">
        <v>252</v>
      </c>
      <c r="D2" s="100"/>
      <c r="E2" s="30"/>
      <c r="G2" s="31" t="s">
        <v>42</v>
      </c>
      <c r="H2" s="31" t="s">
        <v>42</v>
      </c>
      <c r="I2" s="11"/>
      <c r="J2" s="11"/>
    </row>
    <row r="3" spans="1:12" s="2" customFormat="1">
      <c r="A3" s="100"/>
      <c r="D3" s="100"/>
      <c r="E3" s="30"/>
      <c r="G3" s="32" t="s">
        <v>43</v>
      </c>
      <c r="H3" s="32" t="s">
        <v>180</v>
      </c>
      <c r="J3" s="33"/>
    </row>
    <row r="4" spans="1:12" s="2" customFormat="1" ht="12.8" customHeight="1">
      <c r="A4" s="100"/>
      <c r="D4" s="100"/>
      <c r="E4" s="30"/>
      <c r="F4" s="31"/>
      <c r="G4" s="31"/>
      <c r="H4" s="31"/>
      <c r="I4" s="31"/>
      <c r="J4" s="31"/>
    </row>
    <row r="5" spans="1:12" s="5" customFormat="1" ht="20.45">
      <c r="A5" s="143" t="s">
        <v>29</v>
      </c>
      <c r="B5" s="143"/>
      <c r="C5" s="143"/>
      <c r="D5" s="143"/>
      <c r="E5" s="143"/>
      <c r="F5" s="143"/>
      <c r="G5" s="143"/>
      <c r="H5" s="143"/>
      <c r="I5" s="143"/>
      <c r="J5" s="3"/>
      <c r="K5" s="3"/>
      <c r="L5" s="3"/>
    </row>
    <row r="6" spans="1:12" s="5" customFormat="1" ht="20.45">
      <c r="A6" s="4"/>
      <c r="D6" s="3" t="s">
        <v>44</v>
      </c>
      <c r="E6" s="48"/>
      <c r="F6" s="3"/>
      <c r="G6" s="3"/>
      <c r="H6" s="3"/>
      <c r="I6" s="3"/>
      <c r="J6" s="3"/>
      <c r="K6" s="3"/>
      <c r="L6" s="3"/>
    </row>
    <row r="7" spans="1:12" s="2" customFormat="1">
      <c r="A7" s="141" t="s">
        <v>11</v>
      </c>
      <c r="B7" s="141" t="s">
        <v>12</v>
      </c>
      <c r="C7" s="141" t="s">
        <v>13</v>
      </c>
      <c r="D7" s="140" t="s">
        <v>25</v>
      </c>
      <c r="E7" s="145" t="s">
        <v>2</v>
      </c>
      <c r="F7" s="140" t="s">
        <v>5</v>
      </c>
      <c r="G7" s="146" t="s">
        <v>59</v>
      </c>
      <c r="H7" s="140" t="s">
        <v>3</v>
      </c>
      <c r="I7" s="140" t="s">
        <v>4</v>
      </c>
      <c r="J7" s="140" t="s">
        <v>1</v>
      </c>
      <c r="K7" s="99" t="s">
        <v>7</v>
      </c>
    </row>
    <row r="8" spans="1:12" s="2" customFormat="1" ht="135" customHeight="1">
      <c r="A8" s="142"/>
      <c r="B8" s="142"/>
      <c r="C8" s="142"/>
      <c r="D8" s="140"/>
      <c r="E8" s="145"/>
      <c r="F8" s="140"/>
      <c r="G8" s="146"/>
      <c r="H8" s="140"/>
      <c r="I8" s="140"/>
      <c r="J8" s="140"/>
      <c r="K8" s="99" t="s">
        <v>6</v>
      </c>
    </row>
    <row r="9" spans="1:12" s="17" customFormat="1" ht="21.8" customHeight="1">
      <c r="A9" s="6" t="s">
        <v>45</v>
      </c>
      <c r="B9" s="6"/>
      <c r="C9" s="6"/>
      <c r="D9" s="149" t="s">
        <v>14</v>
      </c>
      <c r="E9" s="150"/>
      <c r="F9" s="12">
        <f>F10</f>
        <v>11191.387859999999</v>
      </c>
      <c r="G9" s="12"/>
      <c r="H9" s="12">
        <f>H10</f>
        <v>11191.387859999999</v>
      </c>
      <c r="I9" s="12">
        <f>I10</f>
        <v>11191.387859999999</v>
      </c>
      <c r="J9" s="12" t="e">
        <f>J10</f>
        <v>#REF!</v>
      </c>
      <c r="K9" s="12">
        <f>K10</f>
        <v>11191.387859999999</v>
      </c>
    </row>
    <row r="10" spans="1:12" s="17" customFormat="1" ht="23.25" customHeight="1">
      <c r="A10" s="6" t="s">
        <v>46</v>
      </c>
      <c r="B10" s="6"/>
      <c r="C10" s="6"/>
      <c r="D10" s="149" t="s">
        <v>14</v>
      </c>
      <c r="E10" s="150"/>
      <c r="F10" s="12">
        <f t="shared" ref="F10:K10" si="0">F11+F12+F13+F14</f>
        <v>11191.387859999999</v>
      </c>
      <c r="G10" s="12">
        <f t="shared" si="0"/>
        <v>0</v>
      </c>
      <c r="H10" s="12">
        <f t="shared" si="0"/>
        <v>11191.387859999999</v>
      </c>
      <c r="I10" s="12">
        <f t="shared" si="0"/>
        <v>11191.387859999999</v>
      </c>
      <c r="J10" s="12" t="e">
        <f t="shared" si="0"/>
        <v>#REF!</v>
      </c>
      <c r="K10" s="12">
        <f t="shared" si="0"/>
        <v>11191.387859999999</v>
      </c>
    </row>
    <row r="11" spans="1:12" s="2" customFormat="1" ht="135" customHeight="1">
      <c r="A11" s="7" t="s">
        <v>47</v>
      </c>
      <c r="B11" s="7" t="s">
        <v>48</v>
      </c>
      <c r="C11" s="7" t="s">
        <v>15</v>
      </c>
      <c r="D11" s="8" t="s">
        <v>49</v>
      </c>
      <c r="E11" s="49" t="s">
        <v>9</v>
      </c>
      <c r="F11" s="9">
        <v>2180</v>
      </c>
      <c r="G11" s="10"/>
      <c r="H11" s="10">
        <f>F11</f>
        <v>2180</v>
      </c>
      <c r="I11" s="10">
        <f>H11</f>
        <v>2180</v>
      </c>
      <c r="J11" s="10" t="e">
        <f>#REF!+#REF!</f>
        <v>#REF!</v>
      </c>
      <c r="K11" s="9">
        <v>2180</v>
      </c>
    </row>
    <row r="12" spans="1:12" s="2" customFormat="1" ht="39.799999999999997" customHeight="1">
      <c r="A12" s="7" t="s">
        <v>50</v>
      </c>
      <c r="B12" s="7" t="s">
        <v>31</v>
      </c>
      <c r="C12" s="7" t="s">
        <v>32</v>
      </c>
      <c r="D12" s="11" t="s">
        <v>33</v>
      </c>
      <c r="E12" s="49" t="s">
        <v>9</v>
      </c>
      <c r="F12" s="9">
        <f>5000+1500+500+1481.98786</f>
        <v>8481.9878599999993</v>
      </c>
      <c r="G12" s="10"/>
      <c r="H12" s="10">
        <f>5000+1500+500+1481.98786</f>
        <v>8481.9878599999993</v>
      </c>
      <c r="I12" s="10">
        <f>5000+1500+500+1481.98786</f>
        <v>8481.9878599999993</v>
      </c>
      <c r="J12" s="10"/>
      <c r="K12" s="9">
        <f>5000+1500+500+1481.98786</f>
        <v>8481.9878599999993</v>
      </c>
    </row>
    <row r="13" spans="1:12" s="2" customFormat="1" ht="37.5" customHeight="1">
      <c r="A13" s="7" t="s">
        <v>51</v>
      </c>
      <c r="B13" s="7" t="s">
        <v>52</v>
      </c>
      <c r="C13" s="7" t="s">
        <v>53</v>
      </c>
      <c r="D13" s="8" t="s">
        <v>54</v>
      </c>
      <c r="E13" s="49" t="s">
        <v>9</v>
      </c>
      <c r="F13" s="9">
        <v>520</v>
      </c>
      <c r="G13" s="10"/>
      <c r="H13" s="10">
        <v>520</v>
      </c>
      <c r="I13" s="10">
        <v>520</v>
      </c>
      <c r="J13" s="10"/>
      <c r="K13" s="9">
        <v>520</v>
      </c>
    </row>
    <row r="14" spans="1:12" s="2" customFormat="1" ht="36.799999999999997" customHeight="1">
      <c r="A14" s="7" t="s">
        <v>204</v>
      </c>
      <c r="B14" s="7" t="s">
        <v>205</v>
      </c>
      <c r="C14" s="7" t="s">
        <v>202</v>
      </c>
      <c r="D14" s="8" t="s">
        <v>206</v>
      </c>
      <c r="E14" s="49" t="s">
        <v>9</v>
      </c>
      <c r="F14" s="77">
        <v>9.4</v>
      </c>
      <c r="G14" s="78"/>
      <c r="H14" s="78">
        <v>9.4</v>
      </c>
      <c r="I14" s="78">
        <v>9.4</v>
      </c>
      <c r="J14" s="78"/>
      <c r="K14" s="77">
        <v>9.4</v>
      </c>
    </row>
    <row r="15" spans="1:12" s="17" customFormat="1" ht="36.799999999999997" customHeight="1">
      <c r="A15" s="6" t="s">
        <v>45</v>
      </c>
      <c r="B15" s="6"/>
      <c r="C15" s="6"/>
      <c r="D15" s="149" t="s">
        <v>55</v>
      </c>
      <c r="E15" s="150"/>
      <c r="F15" s="13">
        <f>F16</f>
        <v>70</v>
      </c>
      <c r="G15" s="13"/>
      <c r="H15" s="13">
        <f t="shared" ref="H15:K16" si="1">H16</f>
        <v>70</v>
      </c>
      <c r="I15" s="13">
        <f t="shared" si="1"/>
        <v>70</v>
      </c>
      <c r="J15" s="13">
        <f t="shared" si="1"/>
        <v>0</v>
      </c>
      <c r="K15" s="13">
        <f t="shared" si="1"/>
        <v>70</v>
      </c>
    </row>
    <row r="16" spans="1:12" s="17" customFormat="1" ht="36.799999999999997" customHeight="1">
      <c r="A16" s="6" t="s">
        <v>46</v>
      </c>
      <c r="B16" s="6"/>
      <c r="C16" s="6"/>
      <c r="D16" s="149" t="s">
        <v>55</v>
      </c>
      <c r="E16" s="150"/>
      <c r="F16" s="13">
        <f>F17</f>
        <v>70</v>
      </c>
      <c r="G16" s="13"/>
      <c r="H16" s="13">
        <f t="shared" si="1"/>
        <v>70</v>
      </c>
      <c r="I16" s="13">
        <f t="shared" si="1"/>
        <v>70</v>
      </c>
      <c r="J16" s="13">
        <f t="shared" si="1"/>
        <v>0</v>
      </c>
      <c r="K16" s="13">
        <f t="shared" si="1"/>
        <v>70</v>
      </c>
    </row>
    <row r="17" spans="1:11" s="2" customFormat="1" ht="42.75" customHeight="1">
      <c r="A17" s="7" t="s">
        <v>56</v>
      </c>
      <c r="B17" s="7" t="s">
        <v>57</v>
      </c>
      <c r="C17" s="7" t="s">
        <v>21</v>
      </c>
      <c r="D17" s="8" t="s">
        <v>58</v>
      </c>
      <c r="E17" s="49" t="s">
        <v>9</v>
      </c>
      <c r="F17" s="9">
        <v>70</v>
      </c>
      <c r="G17" s="10"/>
      <c r="H17" s="10">
        <v>70</v>
      </c>
      <c r="I17" s="10">
        <v>70</v>
      </c>
      <c r="J17" s="10"/>
      <c r="K17" s="9">
        <v>70</v>
      </c>
    </row>
    <row r="18" spans="1:11" s="17" customFormat="1" ht="38.950000000000003" customHeight="1">
      <c r="A18" s="6" t="s">
        <v>45</v>
      </c>
      <c r="B18" s="6"/>
      <c r="C18" s="6"/>
      <c r="D18" s="149" t="s">
        <v>60</v>
      </c>
      <c r="E18" s="150"/>
      <c r="F18" s="13">
        <f>F19</f>
        <v>20</v>
      </c>
      <c r="G18" s="13"/>
      <c r="H18" s="13">
        <f t="shared" ref="H18:K19" si="2">H19</f>
        <v>20</v>
      </c>
      <c r="I18" s="13">
        <f t="shared" si="2"/>
        <v>20</v>
      </c>
      <c r="J18" s="13">
        <f t="shared" si="2"/>
        <v>0</v>
      </c>
      <c r="K18" s="13">
        <f t="shared" si="2"/>
        <v>20</v>
      </c>
    </row>
    <row r="19" spans="1:11" s="17" customFormat="1" ht="35.200000000000003" customHeight="1">
      <c r="A19" s="6" t="s">
        <v>46</v>
      </c>
      <c r="B19" s="6"/>
      <c r="C19" s="6"/>
      <c r="D19" s="149" t="s">
        <v>60</v>
      </c>
      <c r="E19" s="150"/>
      <c r="F19" s="13">
        <f>F20</f>
        <v>20</v>
      </c>
      <c r="G19" s="13"/>
      <c r="H19" s="13">
        <f t="shared" si="2"/>
        <v>20</v>
      </c>
      <c r="I19" s="13">
        <f t="shared" si="2"/>
        <v>20</v>
      </c>
      <c r="J19" s="13">
        <f t="shared" si="2"/>
        <v>0</v>
      </c>
      <c r="K19" s="13">
        <f t="shared" si="2"/>
        <v>20</v>
      </c>
    </row>
    <row r="20" spans="1:11" s="2" customFormat="1" ht="128.30000000000001" customHeight="1">
      <c r="A20" s="7" t="s">
        <v>47</v>
      </c>
      <c r="B20" s="7" t="s">
        <v>48</v>
      </c>
      <c r="C20" s="7" t="s">
        <v>15</v>
      </c>
      <c r="D20" s="8" t="s">
        <v>49</v>
      </c>
      <c r="E20" s="49" t="s">
        <v>9</v>
      </c>
      <c r="F20" s="9">
        <v>20</v>
      </c>
      <c r="G20" s="10"/>
      <c r="H20" s="10">
        <v>20</v>
      </c>
      <c r="I20" s="10">
        <v>20</v>
      </c>
      <c r="J20" s="10"/>
      <c r="K20" s="9">
        <v>20</v>
      </c>
    </row>
    <row r="21" spans="1:11" s="17" customFormat="1" ht="38.950000000000003" customHeight="1">
      <c r="A21" s="6" t="s">
        <v>45</v>
      </c>
      <c r="B21" s="6"/>
      <c r="C21" s="6"/>
      <c r="D21" s="149" t="s">
        <v>186</v>
      </c>
      <c r="E21" s="150"/>
      <c r="F21" s="79">
        <f>F22</f>
        <v>17</v>
      </c>
      <c r="G21" s="79"/>
      <c r="H21" s="79">
        <f t="shared" ref="H21:K22" si="3">H22</f>
        <v>17</v>
      </c>
      <c r="I21" s="79">
        <f t="shared" si="3"/>
        <v>17</v>
      </c>
      <c r="J21" s="79">
        <f t="shared" si="3"/>
        <v>0</v>
      </c>
      <c r="K21" s="79">
        <f t="shared" si="3"/>
        <v>17</v>
      </c>
    </row>
    <row r="22" spans="1:11" s="17" customFormat="1" ht="35.200000000000003" customHeight="1">
      <c r="A22" s="6" t="s">
        <v>46</v>
      </c>
      <c r="B22" s="6"/>
      <c r="C22" s="6"/>
      <c r="D22" s="149" t="s">
        <v>187</v>
      </c>
      <c r="E22" s="150"/>
      <c r="F22" s="79">
        <f>F23</f>
        <v>17</v>
      </c>
      <c r="G22" s="79"/>
      <c r="H22" s="79">
        <f t="shared" si="3"/>
        <v>17</v>
      </c>
      <c r="I22" s="79">
        <f t="shared" si="3"/>
        <v>17</v>
      </c>
      <c r="J22" s="79">
        <f t="shared" si="3"/>
        <v>0</v>
      </c>
      <c r="K22" s="79">
        <f t="shared" si="3"/>
        <v>17</v>
      </c>
    </row>
    <row r="23" spans="1:11" s="2" customFormat="1" ht="106.4">
      <c r="A23" s="7" t="s">
        <v>47</v>
      </c>
      <c r="B23" s="7" t="s">
        <v>48</v>
      </c>
      <c r="C23" s="7" t="s">
        <v>15</v>
      </c>
      <c r="D23" s="8" t="s">
        <v>49</v>
      </c>
      <c r="E23" s="49" t="s">
        <v>9</v>
      </c>
      <c r="F23" s="77">
        <v>17</v>
      </c>
      <c r="G23" s="78"/>
      <c r="H23" s="78">
        <v>17</v>
      </c>
      <c r="I23" s="78">
        <v>17</v>
      </c>
      <c r="J23" s="78"/>
      <c r="K23" s="77">
        <v>17</v>
      </c>
    </row>
    <row r="24" spans="1:11" s="2" customFormat="1" ht="24.75" customHeight="1">
      <c r="A24" s="6" t="s">
        <v>61</v>
      </c>
      <c r="B24" s="6"/>
      <c r="C24" s="6"/>
      <c r="D24" s="154" t="s">
        <v>35</v>
      </c>
      <c r="E24" s="155"/>
      <c r="F24" s="13">
        <f>F25</f>
        <v>12082.06652</v>
      </c>
      <c r="G24" s="13"/>
      <c r="H24" s="13">
        <f>H25</f>
        <v>12082.06652</v>
      </c>
      <c r="I24" s="13">
        <f>I25</f>
        <v>12082.06652</v>
      </c>
      <c r="J24" s="13">
        <f>J25</f>
        <v>0</v>
      </c>
      <c r="K24" s="13">
        <f>K25</f>
        <v>12082.06652</v>
      </c>
    </row>
    <row r="25" spans="1:11" s="2" customFormat="1" ht="25.55" customHeight="1">
      <c r="A25" s="6" t="s">
        <v>62</v>
      </c>
      <c r="B25" s="7"/>
      <c r="C25" s="7"/>
      <c r="D25" s="154" t="s">
        <v>35</v>
      </c>
      <c r="E25" s="155"/>
      <c r="F25" s="13">
        <f t="shared" ref="F25:K25" si="4">F26+F29+F31+F32+F33+F34</f>
        <v>12082.06652</v>
      </c>
      <c r="G25" s="13">
        <f t="shared" si="4"/>
        <v>0</v>
      </c>
      <c r="H25" s="13">
        <f t="shared" si="4"/>
        <v>12082.06652</v>
      </c>
      <c r="I25" s="13">
        <f t="shared" si="4"/>
        <v>12082.06652</v>
      </c>
      <c r="J25" s="13">
        <f t="shared" si="4"/>
        <v>0</v>
      </c>
      <c r="K25" s="13">
        <f t="shared" si="4"/>
        <v>12082.06652</v>
      </c>
    </row>
    <row r="26" spans="1:11" s="2" customFormat="1" ht="20.95" customHeight="1">
      <c r="A26" s="132" t="s">
        <v>63</v>
      </c>
      <c r="B26" s="132" t="s">
        <v>37</v>
      </c>
      <c r="C26" s="132" t="s">
        <v>38</v>
      </c>
      <c r="D26" s="135" t="s">
        <v>64</v>
      </c>
      <c r="E26" s="35" t="s">
        <v>167</v>
      </c>
      <c r="F26" s="9">
        <f>2400+700+960</f>
        <v>4060</v>
      </c>
      <c r="G26" s="10"/>
      <c r="H26" s="10">
        <f>2400+700+960</f>
        <v>4060</v>
      </c>
      <c r="I26" s="10">
        <f>2400+700+960</f>
        <v>4060</v>
      </c>
      <c r="J26" s="10"/>
      <c r="K26" s="9">
        <f>2400+700+960</f>
        <v>4060</v>
      </c>
    </row>
    <row r="27" spans="1:11" s="2" customFormat="1" ht="47.3" customHeight="1">
      <c r="A27" s="133"/>
      <c r="B27" s="133"/>
      <c r="C27" s="133"/>
      <c r="D27" s="136"/>
      <c r="E27" s="63" t="s">
        <v>170</v>
      </c>
      <c r="F27" s="9">
        <v>500</v>
      </c>
      <c r="G27" s="10"/>
      <c r="H27" s="10">
        <v>500</v>
      </c>
      <c r="I27" s="10">
        <v>500</v>
      </c>
      <c r="J27" s="10"/>
      <c r="K27" s="9">
        <v>500</v>
      </c>
    </row>
    <row r="28" spans="1:11" s="2" customFormat="1" ht="41.25" customHeight="1">
      <c r="A28" s="134"/>
      <c r="B28" s="134"/>
      <c r="C28" s="134"/>
      <c r="D28" s="137"/>
      <c r="E28" s="63" t="s">
        <v>168</v>
      </c>
      <c r="F28" s="64">
        <v>1000</v>
      </c>
      <c r="G28" s="65"/>
      <c r="H28" s="65">
        <v>1000</v>
      </c>
      <c r="I28" s="65">
        <v>1000</v>
      </c>
      <c r="J28" s="65"/>
      <c r="K28" s="64">
        <v>1000</v>
      </c>
    </row>
    <row r="29" spans="1:11" s="2" customFormat="1" ht="94.6" customHeight="1">
      <c r="A29" s="132" t="s">
        <v>65</v>
      </c>
      <c r="B29" s="132" t="s">
        <v>39</v>
      </c>
      <c r="C29" s="132" t="s">
        <v>40</v>
      </c>
      <c r="D29" s="138" t="s">
        <v>41</v>
      </c>
      <c r="E29" s="49" t="s">
        <v>167</v>
      </c>
      <c r="F29" s="9">
        <f>1630+2000+1300</f>
        <v>4930</v>
      </c>
      <c r="G29" s="10"/>
      <c r="H29" s="10">
        <f>1630+2000+1300</f>
        <v>4930</v>
      </c>
      <c r="I29" s="10">
        <f>1630+2000+1300</f>
        <v>4930</v>
      </c>
      <c r="J29" s="10"/>
      <c r="K29" s="9">
        <f>1630+2000+1300</f>
        <v>4930</v>
      </c>
    </row>
    <row r="30" spans="1:11" s="2" customFormat="1" ht="38.299999999999997" customHeight="1">
      <c r="A30" s="134"/>
      <c r="B30" s="134"/>
      <c r="C30" s="134"/>
      <c r="D30" s="139"/>
      <c r="E30" s="63" t="s">
        <v>169</v>
      </c>
      <c r="F30" s="64">
        <v>1000</v>
      </c>
      <c r="G30" s="65"/>
      <c r="H30" s="65">
        <v>1000</v>
      </c>
      <c r="I30" s="65">
        <v>1000</v>
      </c>
      <c r="J30" s="65"/>
      <c r="K30" s="64">
        <v>1000</v>
      </c>
    </row>
    <row r="31" spans="1:11" s="2" customFormat="1" ht="162" customHeight="1">
      <c r="A31" s="7" t="s">
        <v>160</v>
      </c>
      <c r="B31" s="7" t="s">
        <v>161</v>
      </c>
      <c r="C31" s="7" t="s">
        <v>162</v>
      </c>
      <c r="D31" s="14" t="s">
        <v>163</v>
      </c>
      <c r="E31" s="49" t="s">
        <v>224</v>
      </c>
      <c r="F31" s="77">
        <f>282.06652+40</f>
        <v>322.06652000000003</v>
      </c>
      <c r="G31" s="78"/>
      <c r="H31" s="78">
        <f>282.06652+40</f>
        <v>322.06652000000003</v>
      </c>
      <c r="I31" s="78">
        <f>282.06652+40</f>
        <v>322.06652000000003</v>
      </c>
      <c r="J31" s="78"/>
      <c r="K31" s="77">
        <f>282.06652+40</f>
        <v>322.06652000000003</v>
      </c>
    </row>
    <row r="32" spans="1:11" s="2" customFormat="1" ht="80.2" customHeight="1">
      <c r="A32" s="7" t="s">
        <v>66</v>
      </c>
      <c r="B32" s="7" t="s">
        <v>67</v>
      </c>
      <c r="C32" s="7" t="s">
        <v>68</v>
      </c>
      <c r="D32" s="14" t="s">
        <v>69</v>
      </c>
      <c r="E32" s="49" t="s">
        <v>9</v>
      </c>
      <c r="F32" s="9">
        <v>970</v>
      </c>
      <c r="G32" s="10"/>
      <c r="H32" s="10">
        <v>970</v>
      </c>
      <c r="I32" s="10">
        <v>970</v>
      </c>
      <c r="J32" s="10"/>
      <c r="K32" s="9">
        <v>970</v>
      </c>
    </row>
    <row r="33" spans="1:11" s="2" customFormat="1" ht="133.55000000000001" customHeight="1">
      <c r="A33" s="7" t="s">
        <v>160</v>
      </c>
      <c r="B33" s="7" t="s">
        <v>161</v>
      </c>
      <c r="C33" s="7" t="s">
        <v>162</v>
      </c>
      <c r="D33" s="14" t="s">
        <v>163</v>
      </c>
      <c r="E33" s="49" t="s">
        <v>9</v>
      </c>
      <c r="F33" s="9">
        <v>300</v>
      </c>
      <c r="G33" s="10"/>
      <c r="H33" s="10">
        <v>300</v>
      </c>
      <c r="I33" s="10">
        <v>300</v>
      </c>
      <c r="J33" s="10"/>
      <c r="K33" s="9">
        <v>300</v>
      </c>
    </row>
    <row r="34" spans="1:11" s="2" customFormat="1" ht="58.6" customHeight="1">
      <c r="A34" s="7" t="s">
        <v>234</v>
      </c>
      <c r="B34" s="7" t="s">
        <v>174</v>
      </c>
      <c r="C34" s="7" t="s">
        <v>23</v>
      </c>
      <c r="D34" s="96" t="s">
        <v>107</v>
      </c>
      <c r="E34" s="49" t="s">
        <v>235</v>
      </c>
      <c r="F34" s="77">
        <v>1500</v>
      </c>
      <c r="G34" s="78"/>
      <c r="H34" s="78">
        <v>1500</v>
      </c>
      <c r="I34" s="78">
        <v>1500</v>
      </c>
      <c r="J34" s="78"/>
      <c r="K34" s="77">
        <v>1500</v>
      </c>
    </row>
    <row r="35" spans="1:11" s="17" customFormat="1" ht="39.799999999999997" customHeight="1">
      <c r="A35" s="6" t="s">
        <v>70</v>
      </c>
      <c r="B35" s="6"/>
      <c r="C35" s="6"/>
      <c r="D35" s="149" t="s">
        <v>17</v>
      </c>
      <c r="E35" s="150"/>
      <c r="F35" s="13">
        <f>F36</f>
        <v>36</v>
      </c>
      <c r="G35" s="13"/>
      <c r="H35" s="13">
        <f t="shared" ref="H35:K36" si="5">H36</f>
        <v>36</v>
      </c>
      <c r="I35" s="13">
        <f t="shared" si="5"/>
        <v>36</v>
      </c>
      <c r="J35" s="13">
        <f t="shared" si="5"/>
        <v>0</v>
      </c>
      <c r="K35" s="13">
        <f t="shared" si="5"/>
        <v>36</v>
      </c>
    </row>
    <row r="36" spans="1:11" s="17" customFormat="1" ht="35.200000000000003" customHeight="1">
      <c r="A36" s="6" t="s">
        <v>71</v>
      </c>
      <c r="B36" s="6"/>
      <c r="C36" s="6"/>
      <c r="D36" s="149" t="s">
        <v>17</v>
      </c>
      <c r="E36" s="150"/>
      <c r="F36" s="13">
        <f>F37</f>
        <v>36</v>
      </c>
      <c r="G36" s="13"/>
      <c r="H36" s="13">
        <f t="shared" si="5"/>
        <v>36</v>
      </c>
      <c r="I36" s="13">
        <f t="shared" si="5"/>
        <v>36</v>
      </c>
      <c r="J36" s="13">
        <f t="shared" si="5"/>
        <v>0</v>
      </c>
      <c r="K36" s="13">
        <f t="shared" si="5"/>
        <v>36</v>
      </c>
    </row>
    <row r="37" spans="1:11" s="2" customFormat="1" ht="70.95">
      <c r="A37" s="7" t="s">
        <v>72</v>
      </c>
      <c r="B37" s="7" t="s">
        <v>73</v>
      </c>
      <c r="C37" s="7" t="s">
        <v>15</v>
      </c>
      <c r="D37" s="8" t="s">
        <v>74</v>
      </c>
      <c r="E37" s="49" t="s">
        <v>9</v>
      </c>
      <c r="F37" s="9">
        <v>36</v>
      </c>
      <c r="G37" s="10"/>
      <c r="H37" s="10">
        <v>36</v>
      </c>
      <c r="I37" s="10">
        <v>36</v>
      </c>
      <c r="J37" s="10"/>
      <c r="K37" s="9">
        <v>36</v>
      </c>
    </row>
    <row r="38" spans="1:11" s="17" customFormat="1" ht="24.05" customHeight="1">
      <c r="A38" s="6" t="s">
        <v>75</v>
      </c>
      <c r="B38" s="6"/>
      <c r="C38" s="6"/>
      <c r="D38" s="149" t="s">
        <v>77</v>
      </c>
      <c r="E38" s="150"/>
      <c r="F38" s="13">
        <f>F39</f>
        <v>20</v>
      </c>
      <c r="G38" s="13"/>
      <c r="H38" s="13">
        <f t="shared" ref="H38:K39" si="6">H39</f>
        <v>20</v>
      </c>
      <c r="I38" s="13">
        <f t="shared" si="6"/>
        <v>20</v>
      </c>
      <c r="J38" s="13">
        <f t="shared" si="6"/>
        <v>0</v>
      </c>
      <c r="K38" s="13">
        <f t="shared" si="6"/>
        <v>20</v>
      </c>
    </row>
    <row r="39" spans="1:11" s="17" customFormat="1" ht="20.3" customHeight="1">
      <c r="A39" s="6" t="s">
        <v>76</v>
      </c>
      <c r="B39" s="6"/>
      <c r="C39" s="6"/>
      <c r="D39" s="149" t="s">
        <v>77</v>
      </c>
      <c r="E39" s="150"/>
      <c r="F39" s="13">
        <f>F40</f>
        <v>20</v>
      </c>
      <c r="G39" s="13"/>
      <c r="H39" s="13">
        <f t="shared" si="6"/>
        <v>20</v>
      </c>
      <c r="I39" s="13">
        <f t="shared" si="6"/>
        <v>20</v>
      </c>
      <c r="J39" s="13">
        <f t="shared" si="6"/>
        <v>0</v>
      </c>
      <c r="K39" s="13">
        <f t="shared" si="6"/>
        <v>20</v>
      </c>
    </row>
    <row r="40" spans="1:11" s="2" customFormat="1" ht="70.95">
      <c r="A40" s="7" t="s">
        <v>78</v>
      </c>
      <c r="B40" s="7" t="s">
        <v>73</v>
      </c>
      <c r="C40" s="7" t="s">
        <v>15</v>
      </c>
      <c r="D40" s="8" t="s">
        <v>74</v>
      </c>
      <c r="E40" s="49" t="s">
        <v>9</v>
      </c>
      <c r="F40" s="9">
        <v>20</v>
      </c>
      <c r="G40" s="10"/>
      <c r="H40" s="10">
        <v>20</v>
      </c>
      <c r="I40" s="10">
        <v>20</v>
      </c>
      <c r="J40" s="10"/>
      <c r="K40" s="9">
        <v>20</v>
      </c>
    </row>
    <row r="41" spans="1:11" s="17" customFormat="1" ht="29.95" customHeight="1">
      <c r="A41" s="6" t="s">
        <v>34</v>
      </c>
      <c r="B41" s="6"/>
      <c r="C41" s="6"/>
      <c r="D41" s="149" t="s">
        <v>79</v>
      </c>
      <c r="E41" s="150"/>
      <c r="F41" s="13">
        <f>F42</f>
        <v>3643</v>
      </c>
      <c r="G41" s="13"/>
      <c r="H41" s="13">
        <f>H42</f>
        <v>3643</v>
      </c>
      <c r="I41" s="13">
        <f>I42</f>
        <v>3643</v>
      </c>
      <c r="J41" s="13">
        <f>J42</f>
        <v>0</v>
      </c>
      <c r="K41" s="13">
        <f>K42</f>
        <v>3643</v>
      </c>
    </row>
    <row r="42" spans="1:11" s="17" customFormat="1" ht="29.95" customHeight="1">
      <c r="A42" s="6" t="s">
        <v>36</v>
      </c>
      <c r="B42" s="6"/>
      <c r="C42" s="6"/>
      <c r="D42" s="149" t="s">
        <v>79</v>
      </c>
      <c r="E42" s="150"/>
      <c r="F42" s="13">
        <f t="shared" ref="F42:K42" si="7">F43+F44+F45+F46+F47</f>
        <v>3643</v>
      </c>
      <c r="G42" s="13">
        <f t="shared" si="7"/>
        <v>0</v>
      </c>
      <c r="H42" s="13">
        <f t="shared" si="7"/>
        <v>3643</v>
      </c>
      <c r="I42" s="13">
        <f t="shared" si="7"/>
        <v>3643</v>
      </c>
      <c r="J42" s="13">
        <f t="shared" si="7"/>
        <v>0</v>
      </c>
      <c r="K42" s="13">
        <f t="shared" si="7"/>
        <v>3643</v>
      </c>
    </row>
    <row r="43" spans="1:11" s="17" customFormat="1" ht="96.05" customHeight="1">
      <c r="A43" s="7" t="s">
        <v>241</v>
      </c>
      <c r="B43" s="7" t="s">
        <v>242</v>
      </c>
      <c r="C43" s="7" t="s">
        <v>68</v>
      </c>
      <c r="D43" s="23" t="s">
        <v>240</v>
      </c>
      <c r="E43" s="49" t="s">
        <v>9</v>
      </c>
      <c r="F43" s="77">
        <v>120</v>
      </c>
      <c r="G43" s="77"/>
      <c r="H43" s="77">
        <v>120</v>
      </c>
      <c r="I43" s="77">
        <v>120</v>
      </c>
      <c r="J43" s="77"/>
      <c r="K43" s="77">
        <v>120</v>
      </c>
    </row>
    <row r="44" spans="1:11" s="2" customFormat="1">
      <c r="A44" s="7" t="s">
        <v>80</v>
      </c>
      <c r="B44" s="7" t="s">
        <v>81</v>
      </c>
      <c r="C44" s="7" t="s">
        <v>82</v>
      </c>
      <c r="D44" s="8" t="s">
        <v>83</v>
      </c>
      <c r="E44" s="35" t="s">
        <v>9</v>
      </c>
      <c r="F44" s="9">
        <f>100+600</f>
        <v>700</v>
      </c>
      <c r="G44" s="10"/>
      <c r="H44" s="10">
        <f>100+600</f>
        <v>700</v>
      </c>
      <c r="I44" s="10">
        <f>100+600</f>
        <v>700</v>
      </c>
      <c r="J44" s="10"/>
      <c r="K44" s="9">
        <f>100+600</f>
        <v>700</v>
      </c>
    </row>
    <row r="45" spans="1:11" s="2" customFormat="1" ht="35.5">
      <c r="A45" s="7" t="s">
        <v>183</v>
      </c>
      <c r="B45" s="7" t="s">
        <v>184</v>
      </c>
      <c r="C45" s="7" t="s">
        <v>82</v>
      </c>
      <c r="D45" s="8" t="s">
        <v>185</v>
      </c>
      <c r="E45" s="49" t="s">
        <v>9</v>
      </c>
      <c r="F45" s="77">
        <v>90</v>
      </c>
      <c r="G45" s="78"/>
      <c r="H45" s="78">
        <v>90</v>
      </c>
      <c r="I45" s="78">
        <v>90</v>
      </c>
      <c r="J45" s="78"/>
      <c r="K45" s="77">
        <v>90</v>
      </c>
    </row>
    <row r="46" spans="1:11" s="2" customFormat="1" ht="57.8" customHeight="1">
      <c r="A46" s="7" t="s">
        <v>84</v>
      </c>
      <c r="B46" s="7" t="s">
        <v>85</v>
      </c>
      <c r="C46" s="7" t="s">
        <v>86</v>
      </c>
      <c r="D46" s="8" t="s">
        <v>87</v>
      </c>
      <c r="E46" s="49" t="s">
        <v>9</v>
      </c>
      <c r="F46" s="9">
        <f>2403+300</f>
        <v>2703</v>
      </c>
      <c r="G46" s="10"/>
      <c r="H46" s="10">
        <f>2403+300</f>
        <v>2703</v>
      </c>
      <c r="I46" s="10">
        <f>2403+300</f>
        <v>2703</v>
      </c>
      <c r="J46" s="10"/>
      <c r="K46" s="9">
        <f>2403+300</f>
        <v>2703</v>
      </c>
    </row>
    <row r="47" spans="1:11" s="2" customFormat="1" ht="35.5">
      <c r="A47" s="7" t="s">
        <v>172</v>
      </c>
      <c r="B47" s="7" t="s">
        <v>171</v>
      </c>
      <c r="C47" s="7" t="s">
        <v>88</v>
      </c>
      <c r="D47" s="36" t="s">
        <v>173</v>
      </c>
      <c r="E47" s="49" t="s">
        <v>9</v>
      </c>
      <c r="F47" s="9">
        <v>30</v>
      </c>
      <c r="G47" s="10"/>
      <c r="H47" s="10">
        <v>30</v>
      </c>
      <c r="I47" s="10">
        <v>30</v>
      </c>
      <c r="J47" s="10"/>
      <c r="K47" s="9">
        <v>30</v>
      </c>
    </row>
    <row r="48" spans="1:11" s="17" customFormat="1" ht="38.950000000000003" customHeight="1">
      <c r="A48" s="6" t="s">
        <v>89</v>
      </c>
      <c r="B48" s="6"/>
      <c r="C48" s="6"/>
      <c r="D48" s="149" t="s">
        <v>92</v>
      </c>
      <c r="E48" s="150"/>
      <c r="F48" s="13">
        <f>F49</f>
        <v>10</v>
      </c>
      <c r="G48" s="13"/>
      <c r="H48" s="13">
        <f t="shared" ref="H48:K49" si="8">H49</f>
        <v>10</v>
      </c>
      <c r="I48" s="13">
        <f t="shared" si="8"/>
        <v>10</v>
      </c>
      <c r="J48" s="13">
        <f t="shared" si="8"/>
        <v>0</v>
      </c>
      <c r="K48" s="13">
        <f t="shared" si="8"/>
        <v>10</v>
      </c>
    </row>
    <row r="49" spans="1:11" s="17" customFormat="1" ht="38.299999999999997" customHeight="1">
      <c r="A49" s="6" t="s">
        <v>90</v>
      </c>
      <c r="B49" s="6"/>
      <c r="C49" s="6"/>
      <c r="D49" s="149" t="s">
        <v>92</v>
      </c>
      <c r="E49" s="150"/>
      <c r="F49" s="13">
        <f>F50</f>
        <v>10</v>
      </c>
      <c r="G49" s="13"/>
      <c r="H49" s="13">
        <f t="shared" si="8"/>
        <v>10</v>
      </c>
      <c r="I49" s="13">
        <f t="shared" si="8"/>
        <v>10</v>
      </c>
      <c r="J49" s="13">
        <f t="shared" si="8"/>
        <v>0</v>
      </c>
      <c r="K49" s="13">
        <f t="shared" si="8"/>
        <v>10</v>
      </c>
    </row>
    <row r="50" spans="1:11" s="2" customFormat="1" ht="81" customHeight="1">
      <c r="A50" s="7" t="s">
        <v>91</v>
      </c>
      <c r="B50" s="7" t="s">
        <v>73</v>
      </c>
      <c r="C50" s="7" t="s">
        <v>15</v>
      </c>
      <c r="D50" s="8" t="s">
        <v>74</v>
      </c>
      <c r="E50" s="49" t="s">
        <v>9</v>
      </c>
      <c r="F50" s="9">
        <v>10</v>
      </c>
      <c r="G50" s="10"/>
      <c r="H50" s="10">
        <v>10</v>
      </c>
      <c r="I50" s="10">
        <v>10</v>
      </c>
      <c r="J50" s="10"/>
      <c r="K50" s="9">
        <v>10</v>
      </c>
    </row>
    <row r="51" spans="1:11" s="17" customFormat="1" ht="42.05" customHeight="1">
      <c r="A51" s="6" t="s">
        <v>93</v>
      </c>
      <c r="B51" s="6"/>
      <c r="C51" s="6"/>
      <c r="D51" s="149" t="s">
        <v>19</v>
      </c>
      <c r="E51" s="150"/>
      <c r="F51" s="13">
        <f>F52</f>
        <v>67273.898000000001</v>
      </c>
      <c r="G51" s="13"/>
      <c r="H51" s="13">
        <f>H52</f>
        <v>67273.898000000001</v>
      </c>
      <c r="I51" s="13">
        <f>I52</f>
        <v>67273.898000000001</v>
      </c>
      <c r="J51" s="13">
        <f>J52</f>
        <v>0</v>
      </c>
      <c r="K51" s="13">
        <f>K52</f>
        <v>61273.898000000001</v>
      </c>
    </row>
    <row r="52" spans="1:11" s="17" customFormat="1" ht="45.8" customHeight="1">
      <c r="A52" s="6" t="s">
        <v>94</v>
      </c>
      <c r="B52" s="6"/>
      <c r="C52" s="6"/>
      <c r="D52" s="149" t="s">
        <v>19</v>
      </c>
      <c r="E52" s="150"/>
      <c r="F52" s="13">
        <f t="shared" ref="F52:K52" si="9">F53+F54+F60+F61+F65+F66+F67+F68+F83+F84+F88+F90</f>
        <v>67273.898000000001</v>
      </c>
      <c r="G52" s="13">
        <f t="shared" si="9"/>
        <v>0</v>
      </c>
      <c r="H52" s="13">
        <f t="shared" si="9"/>
        <v>67273.898000000001</v>
      </c>
      <c r="I52" s="13">
        <f t="shared" si="9"/>
        <v>67273.898000000001</v>
      </c>
      <c r="J52" s="13">
        <f t="shared" si="9"/>
        <v>0</v>
      </c>
      <c r="K52" s="13">
        <f t="shared" si="9"/>
        <v>61273.898000000001</v>
      </c>
    </row>
    <row r="53" spans="1:11" s="2" customFormat="1" ht="80.2" customHeight="1">
      <c r="A53" s="7" t="s">
        <v>95</v>
      </c>
      <c r="B53" s="7" t="s">
        <v>73</v>
      </c>
      <c r="C53" s="7" t="s">
        <v>15</v>
      </c>
      <c r="D53" s="8" t="s">
        <v>74</v>
      </c>
      <c r="E53" s="49" t="s">
        <v>9</v>
      </c>
      <c r="F53" s="9">
        <v>10</v>
      </c>
      <c r="G53" s="9"/>
      <c r="H53" s="9">
        <v>10</v>
      </c>
      <c r="I53" s="9">
        <v>10</v>
      </c>
      <c r="J53" s="9"/>
      <c r="K53" s="9">
        <v>10</v>
      </c>
    </row>
    <row r="54" spans="1:11" s="2" customFormat="1">
      <c r="A54" s="151" t="s">
        <v>112</v>
      </c>
      <c r="B54" s="151" t="s">
        <v>111</v>
      </c>
      <c r="C54" s="151" t="s">
        <v>21</v>
      </c>
      <c r="D54" s="147" t="s">
        <v>113</v>
      </c>
      <c r="E54" s="110" t="s">
        <v>253</v>
      </c>
      <c r="F54" s="13">
        <f t="shared" ref="F54:K54" si="10">F55+F56+F57+F58+F59</f>
        <v>16704</v>
      </c>
      <c r="G54" s="13">
        <f t="shared" si="10"/>
        <v>0</v>
      </c>
      <c r="H54" s="13">
        <f t="shared" si="10"/>
        <v>16704</v>
      </c>
      <c r="I54" s="13">
        <f t="shared" si="10"/>
        <v>16704</v>
      </c>
      <c r="J54" s="13">
        <f t="shared" si="10"/>
        <v>0</v>
      </c>
      <c r="K54" s="13">
        <f t="shared" si="10"/>
        <v>15704</v>
      </c>
    </row>
    <row r="55" spans="1:11" s="2" customFormat="1" ht="70.95">
      <c r="A55" s="152"/>
      <c r="B55" s="152"/>
      <c r="C55" s="152"/>
      <c r="D55" s="148"/>
      <c r="E55" s="49" t="s">
        <v>158</v>
      </c>
      <c r="F55" s="9">
        <f>9000+5192</f>
        <v>14192</v>
      </c>
      <c r="G55" s="9"/>
      <c r="H55" s="9">
        <f>9000+5192</f>
        <v>14192</v>
      </c>
      <c r="I55" s="9">
        <f>9000+5192</f>
        <v>14192</v>
      </c>
      <c r="J55" s="9">
        <f>J60</f>
        <v>0</v>
      </c>
      <c r="K55" s="9">
        <f>9000+5192</f>
        <v>14192</v>
      </c>
    </row>
    <row r="56" spans="1:11" s="2" customFormat="1" ht="207.8" customHeight="1">
      <c r="A56" s="152"/>
      <c r="B56" s="152"/>
      <c r="C56" s="152"/>
      <c r="D56" s="148"/>
      <c r="E56" s="49" t="s">
        <v>159</v>
      </c>
      <c r="F56" s="9">
        <v>2000</v>
      </c>
      <c r="G56" s="9"/>
      <c r="H56" s="9">
        <v>2000</v>
      </c>
      <c r="I56" s="9">
        <v>2000</v>
      </c>
      <c r="J56" s="9"/>
      <c r="K56" s="9">
        <v>1000</v>
      </c>
    </row>
    <row r="57" spans="1:11" s="2" customFormat="1" ht="53.2">
      <c r="A57" s="152"/>
      <c r="B57" s="152"/>
      <c r="C57" s="152"/>
      <c r="D57" s="148"/>
      <c r="E57" s="49" t="s">
        <v>225</v>
      </c>
      <c r="F57" s="77">
        <v>80</v>
      </c>
      <c r="G57" s="77"/>
      <c r="H57" s="77">
        <v>80</v>
      </c>
      <c r="I57" s="77">
        <v>80</v>
      </c>
      <c r="J57" s="77"/>
      <c r="K57" s="77">
        <v>80</v>
      </c>
    </row>
    <row r="58" spans="1:11" s="2" customFormat="1" ht="53.2">
      <c r="A58" s="152"/>
      <c r="B58" s="152"/>
      <c r="C58" s="152"/>
      <c r="D58" s="148"/>
      <c r="E58" s="49" t="s">
        <v>226</v>
      </c>
      <c r="F58" s="77">
        <v>40</v>
      </c>
      <c r="G58" s="77"/>
      <c r="H58" s="77">
        <v>40</v>
      </c>
      <c r="I58" s="77">
        <v>40</v>
      </c>
      <c r="J58" s="77"/>
      <c r="K58" s="77">
        <v>40</v>
      </c>
    </row>
    <row r="59" spans="1:11" s="2" customFormat="1" ht="76.599999999999994" customHeight="1">
      <c r="A59" s="153"/>
      <c r="B59" s="153"/>
      <c r="C59" s="153"/>
      <c r="D59" s="164"/>
      <c r="E59" s="49" t="s">
        <v>227</v>
      </c>
      <c r="F59" s="77">
        <v>392</v>
      </c>
      <c r="G59" s="77"/>
      <c r="H59" s="77">
        <v>392</v>
      </c>
      <c r="I59" s="77">
        <v>392</v>
      </c>
      <c r="J59" s="77"/>
      <c r="K59" s="77">
        <v>392</v>
      </c>
    </row>
    <row r="60" spans="1:11" s="2" customFormat="1" ht="54" customHeight="1">
      <c r="A60" s="7" t="s">
        <v>115</v>
      </c>
      <c r="B60" s="7" t="s">
        <v>114</v>
      </c>
      <c r="C60" s="7" t="s">
        <v>21</v>
      </c>
      <c r="D60" s="23" t="s">
        <v>116</v>
      </c>
      <c r="E60" s="50" t="s">
        <v>157</v>
      </c>
      <c r="F60" s="9">
        <v>4000</v>
      </c>
      <c r="G60" s="10"/>
      <c r="H60" s="10">
        <v>4000</v>
      </c>
      <c r="I60" s="9">
        <f>H60</f>
        <v>4000</v>
      </c>
      <c r="J60" s="10"/>
      <c r="K60" s="9">
        <v>4000</v>
      </c>
    </row>
    <row r="61" spans="1:11" s="2" customFormat="1">
      <c r="A61" s="151" t="s">
        <v>128</v>
      </c>
      <c r="B61" s="151" t="s">
        <v>117</v>
      </c>
      <c r="C61" s="151" t="s">
        <v>21</v>
      </c>
      <c r="D61" s="135" t="s">
        <v>118</v>
      </c>
      <c r="E61" s="110" t="s">
        <v>254</v>
      </c>
      <c r="F61" s="13">
        <f t="shared" ref="F61:K61" si="11">F62+F63+F64</f>
        <v>4363.3</v>
      </c>
      <c r="G61" s="13">
        <f t="shared" si="11"/>
        <v>0</v>
      </c>
      <c r="H61" s="13">
        <f t="shared" si="11"/>
        <v>4363.3</v>
      </c>
      <c r="I61" s="13">
        <f t="shared" si="11"/>
        <v>4363.3</v>
      </c>
      <c r="J61" s="13">
        <f t="shared" si="11"/>
        <v>0</v>
      </c>
      <c r="K61" s="13">
        <f t="shared" si="11"/>
        <v>363.3</v>
      </c>
    </row>
    <row r="62" spans="1:11" s="2" customFormat="1" ht="60.75" customHeight="1">
      <c r="A62" s="152"/>
      <c r="B62" s="152"/>
      <c r="C62" s="152"/>
      <c r="D62" s="136"/>
      <c r="E62" s="49" t="s">
        <v>156</v>
      </c>
      <c r="F62" s="9">
        <v>4000</v>
      </c>
      <c r="G62" s="9"/>
      <c r="H62" s="9">
        <v>4000</v>
      </c>
      <c r="I62" s="9">
        <v>4000</v>
      </c>
      <c r="J62" s="9">
        <f>J70</f>
        <v>0</v>
      </c>
      <c r="K62" s="9"/>
    </row>
    <row r="63" spans="1:11" s="2" customFormat="1" ht="60.75" customHeight="1">
      <c r="A63" s="152"/>
      <c r="B63" s="152"/>
      <c r="C63" s="152"/>
      <c r="D63" s="136"/>
      <c r="E63" s="49" t="s">
        <v>248</v>
      </c>
      <c r="F63" s="77">
        <v>250</v>
      </c>
      <c r="G63" s="77"/>
      <c r="H63" s="77">
        <v>250</v>
      </c>
      <c r="I63" s="77">
        <v>250</v>
      </c>
      <c r="J63" s="77"/>
      <c r="K63" s="77">
        <v>250</v>
      </c>
    </row>
    <row r="64" spans="1:11" s="2" customFormat="1" ht="60.75" customHeight="1">
      <c r="A64" s="153"/>
      <c r="B64" s="153"/>
      <c r="C64" s="153"/>
      <c r="D64" s="137"/>
      <c r="E64" s="49" t="s">
        <v>250</v>
      </c>
      <c r="F64" s="77">
        <v>113.3</v>
      </c>
      <c r="G64" s="77"/>
      <c r="H64" s="77">
        <v>113.3</v>
      </c>
      <c r="I64" s="77">
        <v>113.3</v>
      </c>
      <c r="J64" s="77"/>
      <c r="K64" s="77">
        <v>113.3</v>
      </c>
    </row>
    <row r="65" spans="1:11" s="2" customFormat="1" ht="39.799999999999997" customHeight="1">
      <c r="A65" s="98" t="s">
        <v>127</v>
      </c>
      <c r="B65" s="98" t="s">
        <v>126</v>
      </c>
      <c r="C65" s="98" t="s">
        <v>21</v>
      </c>
      <c r="D65" s="25" t="s">
        <v>129</v>
      </c>
      <c r="E65" s="51" t="s">
        <v>130</v>
      </c>
      <c r="F65" s="9">
        <f>5000+3850</f>
        <v>8850</v>
      </c>
      <c r="G65" s="9"/>
      <c r="H65" s="9">
        <f>5000+3850</f>
        <v>8850</v>
      </c>
      <c r="I65" s="9">
        <f>5000+3850</f>
        <v>8850</v>
      </c>
      <c r="J65" s="9"/>
      <c r="K65" s="9">
        <f>5000+3850</f>
        <v>8850</v>
      </c>
    </row>
    <row r="66" spans="1:11" s="2" customFormat="1" ht="84.8" customHeight="1">
      <c r="A66" s="102" t="s">
        <v>189</v>
      </c>
      <c r="B66" s="102" t="s">
        <v>190</v>
      </c>
      <c r="C66" s="102" t="s">
        <v>21</v>
      </c>
      <c r="D66" s="25" t="s">
        <v>191</v>
      </c>
      <c r="E66" s="51" t="s">
        <v>9</v>
      </c>
      <c r="F66" s="77">
        <v>81.093999999999994</v>
      </c>
      <c r="G66" s="77"/>
      <c r="H66" s="77">
        <v>81.093999999999994</v>
      </c>
      <c r="I66" s="77">
        <v>81.093999999999994</v>
      </c>
      <c r="J66" s="77"/>
      <c r="K66" s="77">
        <v>81.093999999999994</v>
      </c>
    </row>
    <row r="67" spans="1:11" s="2" customFormat="1" ht="62.2" customHeight="1">
      <c r="A67" s="102" t="s">
        <v>194</v>
      </c>
      <c r="B67" s="102" t="s">
        <v>193</v>
      </c>
      <c r="C67" s="102" t="s">
        <v>21</v>
      </c>
      <c r="D67" s="25" t="s">
        <v>192</v>
      </c>
      <c r="E67" s="51" t="s">
        <v>9</v>
      </c>
      <c r="F67" s="77">
        <f>458+1500</f>
        <v>1958</v>
      </c>
      <c r="G67" s="77"/>
      <c r="H67" s="77">
        <f>458+1500</f>
        <v>1958</v>
      </c>
      <c r="I67" s="77">
        <f>458+1500</f>
        <v>1958</v>
      </c>
      <c r="J67" s="77"/>
      <c r="K67" s="77">
        <f>458+1500</f>
        <v>1958</v>
      </c>
    </row>
    <row r="68" spans="1:11" s="2" customFormat="1">
      <c r="A68" s="151" t="s">
        <v>142</v>
      </c>
      <c r="B68" s="151" t="s">
        <v>57</v>
      </c>
      <c r="C68" s="151" t="s">
        <v>21</v>
      </c>
      <c r="D68" s="147" t="s">
        <v>58</v>
      </c>
      <c r="E68" s="109" t="s">
        <v>255</v>
      </c>
      <c r="F68" s="79">
        <f t="shared" ref="F68:K68" si="12">F69+F70+F71+F72+F73+F74+F75+F76+F77+F78+F79+F80+F81+F82</f>
        <v>6445.4039999999995</v>
      </c>
      <c r="G68" s="79">
        <f t="shared" si="12"/>
        <v>0</v>
      </c>
      <c r="H68" s="79">
        <f t="shared" si="12"/>
        <v>6445.4039999999995</v>
      </c>
      <c r="I68" s="79">
        <f t="shared" si="12"/>
        <v>6445.4039999999995</v>
      </c>
      <c r="J68" s="79">
        <f t="shared" si="12"/>
        <v>0</v>
      </c>
      <c r="K68" s="79">
        <f t="shared" si="12"/>
        <v>6445.4039999999995</v>
      </c>
    </row>
    <row r="69" spans="1:11" s="2" customFormat="1" ht="56.3" customHeight="1">
      <c r="A69" s="152"/>
      <c r="B69" s="152"/>
      <c r="C69" s="152"/>
      <c r="D69" s="148"/>
      <c r="E69" s="52" t="s">
        <v>141</v>
      </c>
      <c r="F69" s="9">
        <v>2400</v>
      </c>
      <c r="G69" s="10"/>
      <c r="H69" s="10">
        <f>F69</f>
        <v>2400</v>
      </c>
      <c r="I69" s="9">
        <f>H69</f>
        <v>2400</v>
      </c>
      <c r="J69" s="10"/>
      <c r="K69" s="9">
        <v>2400</v>
      </c>
    </row>
    <row r="70" spans="1:11" s="2" customFormat="1" ht="38.950000000000003" customHeight="1">
      <c r="A70" s="152"/>
      <c r="B70" s="152"/>
      <c r="C70" s="152"/>
      <c r="D70" s="148"/>
      <c r="E70" s="53" t="s">
        <v>131</v>
      </c>
      <c r="F70" s="9">
        <v>700</v>
      </c>
      <c r="G70" s="10"/>
      <c r="H70" s="10">
        <v>700</v>
      </c>
      <c r="I70" s="9">
        <v>700</v>
      </c>
      <c r="J70" s="10"/>
      <c r="K70" s="9">
        <v>700</v>
      </c>
    </row>
    <row r="71" spans="1:11" s="2" customFormat="1" ht="61.55" customHeight="1">
      <c r="A71" s="152"/>
      <c r="B71" s="152"/>
      <c r="C71" s="152"/>
      <c r="D71" s="148"/>
      <c r="E71" s="53" t="s">
        <v>133</v>
      </c>
      <c r="F71" s="9">
        <v>910</v>
      </c>
      <c r="G71" s="10"/>
      <c r="H71" s="10">
        <v>910</v>
      </c>
      <c r="I71" s="9">
        <v>910</v>
      </c>
      <c r="J71" s="10"/>
      <c r="K71" s="9">
        <v>910</v>
      </c>
    </row>
    <row r="72" spans="1:11" s="2" customFormat="1" ht="43.55" customHeight="1">
      <c r="A72" s="152"/>
      <c r="B72" s="152"/>
      <c r="C72" s="152"/>
      <c r="D72" s="148"/>
      <c r="E72" s="53" t="s">
        <v>134</v>
      </c>
      <c r="F72" s="9">
        <f>500-35</f>
        <v>465</v>
      </c>
      <c r="G72" s="10"/>
      <c r="H72" s="10">
        <f>500-35</f>
        <v>465</v>
      </c>
      <c r="I72" s="9">
        <f>500-35</f>
        <v>465</v>
      </c>
      <c r="J72" s="10"/>
      <c r="K72" s="9">
        <f>500-35</f>
        <v>465</v>
      </c>
    </row>
    <row r="73" spans="1:11" s="2" customFormat="1" ht="43.55" customHeight="1">
      <c r="A73" s="152"/>
      <c r="B73" s="152"/>
      <c r="C73" s="152"/>
      <c r="D73" s="148"/>
      <c r="E73" s="53" t="s">
        <v>231</v>
      </c>
      <c r="F73" s="77">
        <v>35</v>
      </c>
      <c r="G73" s="78"/>
      <c r="H73" s="78">
        <v>35</v>
      </c>
      <c r="I73" s="77">
        <v>35</v>
      </c>
      <c r="J73" s="78"/>
      <c r="K73" s="77">
        <v>35</v>
      </c>
    </row>
    <row r="74" spans="1:11" s="2" customFormat="1" ht="63.8" customHeight="1">
      <c r="A74" s="152"/>
      <c r="B74" s="152"/>
      <c r="C74" s="152"/>
      <c r="D74" s="148"/>
      <c r="E74" s="53" t="s">
        <v>164</v>
      </c>
      <c r="F74" s="9">
        <v>800</v>
      </c>
      <c r="G74" s="10"/>
      <c r="H74" s="10">
        <v>800</v>
      </c>
      <c r="I74" s="9">
        <v>800</v>
      </c>
      <c r="J74" s="10"/>
      <c r="K74" s="9">
        <v>800</v>
      </c>
    </row>
    <row r="75" spans="1:11" s="2" customFormat="1" ht="77.25" customHeight="1">
      <c r="A75" s="152"/>
      <c r="B75" s="152"/>
      <c r="C75" s="152"/>
      <c r="D75" s="148"/>
      <c r="E75" s="53" t="s">
        <v>144</v>
      </c>
      <c r="F75" s="9">
        <v>400</v>
      </c>
      <c r="G75" s="10"/>
      <c r="H75" s="10">
        <v>400</v>
      </c>
      <c r="I75" s="9">
        <v>400</v>
      </c>
      <c r="J75" s="10"/>
      <c r="K75" s="9">
        <v>400</v>
      </c>
    </row>
    <row r="76" spans="1:11" s="2" customFormat="1" ht="56.3" customHeight="1">
      <c r="A76" s="152"/>
      <c r="B76" s="152"/>
      <c r="C76" s="152"/>
      <c r="D76" s="148"/>
      <c r="E76" s="53" t="s">
        <v>165</v>
      </c>
      <c r="F76" s="9">
        <v>100</v>
      </c>
      <c r="G76" s="10"/>
      <c r="H76" s="10">
        <v>100</v>
      </c>
      <c r="I76" s="9">
        <v>100</v>
      </c>
      <c r="J76" s="10"/>
      <c r="K76" s="9">
        <v>100</v>
      </c>
    </row>
    <row r="77" spans="1:11" s="2" customFormat="1" ht="40.6" customHeight="1">
      <c r="A77" s="152"/>
      <c r="B77" s="152"/>
      <c r="C77" s="152"/>
      <c r="D77" s="148"/>
      <c r="E77" s="53" t="s">
        <v>132</v>
      </c>
      <c r="F77" s="26">
        <v>200</v>
      </c>
      <c r="G77" s="10"/>
      <c r="H77" s="10">
        <v>200</v>
      </c>
      <c r="I77" s="9">
        <v>200</v>
      </c>
      <c r="J77" s="10"/>
      <c r="K77" s="9">
        <v>200</v>
      </c>
    </row>
    <row r="78" spans="1:11" s="2" customFormat="1" ht="70.95">
      <c r="A78" s="152"/>
      <c r="B78" s="152"/>
      <c r="C78" s="152"/>
      <c r="D78" s="148"/>
      <c r="E78" s="52" t="s">
        <v>195</v>
      </c>
      <c r="F78" s="77">
        <v>18.468</v>
      </c>
      <c r="G78" s="78"/>
      <c r="H78" s="78">
        <v>18.468</v>
      </c>
      <c r="I78" s="77">
        <v>18.468</v>
      </c>
      <c r="J78" s="78"/>
      <c r="K78" s="77">
        <v>18.468</v>
      </c>
    </row>
    <row r="79" spans="1:11" s="2" customFormat="1" ht="35.5">
      <c r="A79" s="152"/>
      <c r="B79" s="152"/>
      <c r="C79" s="152"/>
      <c r="D79" s="148"/>
      <c r="E79" s="53" t="s">
        <v>196</v>
      </c>
      <c r="F79" s="77">
        <v>18.468</v>
      </c>
      <c r="G79" s="78"/>
      <c r="H79" s="78">
        <v>18.468</v>
      </c>
      <c r="I79" s="77">
        <v>18.468</v>
      </c>
      <c r="J79" s="78"/>
      <c r="K79" s="77">
        <v>18.468</v>
      </c>
    </row>
    <row r="80" spans="1:11" s="2" customFormat="1" ht="53.2">
      <c r="A80" s="152"/>
      <c r="B80" s="152"/>
      <c r="C80" s="152"/>
      <c r="D80" s="148"/>
      <c r="E80" s="53" t="s">
        <v>197</v>
      </c>
      <c r="F80" s="77">
        <v>18.468</v>
      </c>
      <c r="G80" s="78"/>
      <c r="H80" s="78">
        <v>18.468</v>
      </c>
      <c r="I80" s="77">
        <v>18.468</v>
      </c>
      <c r="J80" s="78"/>
      <c r="K80" s="77">
        <v>18.468</v>
      </c>
    </row>
    <row r="81" spans="1:11" s="2" customFormat="1" ht="53.2">
      <c r="A81" s="152"/>
      <c r="B81" s="152"/>
      <c r="C81" s="152"/>
      <c r="D81" s="148"/>
      <c r="E81" s="53" t="s">
        <v>198</v>
      </c>
      <c r="F81" s="77">
        <v>200</v>
      </c>
      <c r="G81" s="78"/>
      <c r="H81" s="78">
        <v>200</v>
      </c>
      <c r="I81" s="77">
        <v>200</v>
      </c>
      <c r="J81" s="78"/>
      <c r="K81" s="77">
        <v>200</v>
      </c>
    </row>
    <row r="82" spans="1:11" s="2" customFormat="1" ht="35.5">
      <c r="A82" s="153"/>
      <c r="B82" s="153"/>
      <c r="C82" s="153"/>
      <c r="D82" s="164"/>
      <c r="E82" s="53" t="s">
        <v>199</v>
      </c>
      <c r="F82" s="77">
        <v>180</v>
      </c>
      <c r="G82" s="78"/>
      <c r="H82" s="78">
        <v>180</v>
      </c>
      <c r="I82" s="77">
        <v>180</v>
      </c>
      <c r="J82" s="78"/>
      <c r="K82" s="77">
        <v>180</v>
      </c>
    </row>
    <row r="83" spans="1:11" s="2" customFormat="1" ht="61.55" customHeight="1">
      <c r="A83" s="7" t="s">
        <v>232</v>
      </c>
      <c r="B83" s="7" t="s">
        <v>104</v>
      </c>
      <c r="C83" s="7" t="s">
        <v>105</v>
      </c>
      <c r="D83" s="23" t="s">
        <v>106</v>
      </c>
      <c r="E83" s="52" t="s">
        <v>233</v>
      </c>
      <c r="F83" s="80">
        <v>200</v>
      </c>
      <c r="G83" s="78"/>
      <c r="H83" s="80">
        <v>200</v>
      </c>
      <c r="I83" s="80">
        <v>200</v>
      </c>
      <c r="J83" s="78"/>
      <c r="K83" s="80">
        <v>200</v>
      </c>
    </row>
    <row r="84" spans="1:11" s="2" customFormat="1">
      <c r="A84" s="151" t="s">
        <v>175</v>
      </c>
      <c r="B84" s="158" t="s">
        <v>174</v>
      </c>
      <c r="C84" s="158" t="s">
        <v>23</v>
      </c>
      <c r="D84" s="135" t="s">
        <v>107</v>
      </c>
      <c r="E84" s="111" t="s">
        <v>188</v>
      </c>
      <c r="F84" s="112">
        <f t="shared" ref="F84:K84" si="13">F85+F86+F87</f>
        <v>2767.5</v>
      </c>
      <c r="G84" s="112">
        <f t="shared" si="13"/>
        <v>0</v>
      </c>
      <c r="H84" s="112">
        <f t="shared" si="13"/>
        <v>2767.5</v>
      </c>
      <c r="I84" s="112">
        <f t="shared" si="13"/>
        <v>2767.5</v>
      </c>
      <c r="J84" s="112">
        <f t="shared" si="13"/>
        <v>0</v>
      </c>
      <c r="K84" s="112">
        <f t="shared" si="13"/>
        <v>2767.5</v>
      </c>
    </row>
    <row r="85" spans="1:11" s="2" customFormat="1" ht="61.55" customHeight="1">
      <c r="A85" s="152"/>
      <c r="B85" s="159"/>
      <c r="C85" s="159"/>
      <c r="D85" s="136"/>
      <c r="E85" s="52" t="s">
        <v>244</v>
      </c>
      <c r="F85" s="80">
        <v>767.5</v>
      </c>
      <c r="G85" s="78"/>
      <c r="H85" s="80">
        <v>767.5</v>
      </c>
      <c r="I85" s="80">
        <v>767.5</v>
      </c>
      <c r="J85" s="78"/>
      <c r="K85" s="80">
        <v>767.5</v>
      </c>
    </row>
    <row r="86" spans="1:11" s="2" customFormat="1" ht="61.55" customHeight="1">
      <c r="A86" s="152"/>
      <c r="B86" s="159"/>
      <c r="C86" s="159"/>
      <c r="D86" s="136"/>
      <c r="E86" s="52" t="s">
        <v>228</v>
      </c>
      <c r="F86" s="80">
        <v>1500</v>
      </c>
      <c r="G86" s="78"/>
      <c r="H86" s="80">
        <v>1500</v>
      </c>
      <c r="I86" s="80">
        <v>1500</v>
      </c>
      <c r="J86" s="78"/>
      <c r="K86" s="80">
        <v>1500</v>
      </c>
    </row>
    <row r="87" spans="1:11" s="2" customFormat="1" ht="72" customHeight="1">
      <c r="A87" s="153"/>
      <c r="B87" s="160"/>
      <c r="C87" s="160"/>
      <c r="D87" s="137"/>
      <c r="E87" s="52" t="s">
        <v>143</v>
      </c>
      <c r="F87" s="18">
        <v>500</v>
      </c>
      <c r="G87" s="10"/>
      <c r="H87" s="18">
        <v>500</v>
      </c>
      <c r="I87" s="18">
        <v>500</v>
      </c>
      <c r="J87" s="10"/>
      <c r="K87" s="18">
        <v>500</v>
      </c>
    </row>
    <row r="88" spans="1:11" s="2" customFormat="1" ht="72" customHeight="1">
      <c r="A88" s="151" t="s">
        <v>123</v>
      </c>
      <c r="B88" s="151" t="s">
        <v>122</v>
      </c>
      <c r="C88" s="151" t="s">
        <v>24</v>
      </c>
      <c r="D88" s="135" t="s">
        <v>124</v>
      </c>
      <c r="E88" s="23" t="s">
        <v>166</v>
      </c>
      <c r="F88" s="18">
        <f>17203+2297+1394.6</f>
        <v>20894.599999999999</v>
      </c>
      <c r="G88" s="10"/>
      <c r="H88" s="18">
        <f>19500+1394.6</f>
        <v>20894.599999999999</v>
      </c>
      <c r="I88" s="18">
        <f>19500+1394.6</f>
        <v>20894.599999999999</v>
      </c>
      <c r="J88" s="10"/>
      <c r="K88" s="18">
        <f>19500+1394.6</f>
        <v>20894.599999999999</v>
      </c>
    </row>
    <row r="89" spans="1:11" s="2" customFormat="1" ht="35.5">
      <c r="A89" s="153"/>
      <c r="B89" s="153"/>
      <c r="C89" s="153"/>
      <c r="D89" s="137"/>
      <c r="E89" s="93" t="s">
        <v>230</v>
      </c>
      <c r="F89" s="94">
        <v>1266.4000000000001</v>
      </c>
      <c r="G89" s="95"/>
      <c r="H89" s="94">
        <v>1266.4000000000001</v>
      </c>
      <c r="I89" s="94">
        <v>1266.4000000000001</v>
      </c>
      <c r="J89" s="95"/>
      <c r="K89" s="95">
        <v>1266.4000000000001</v>
      </c>
    </row>
    <row r="90" spans="1:11" s="2" customFormat="1" ht="87.05" customHeight="1">
      <c r="A90" s="7" t="s">
        <v>121</v>
      </c>
      <c r="B90" s="7" t="s">
        <v>120</v>
      </c>
      <c r="C90" s="7" t="s">
        <v>26</v>
      </c>
      <c r="D90" s="23" t="s">
        <v>27</v>
      </c>
      <c r="E90" s="37" t="s">
        <v>28</v>
      </c>
      <c r="F90" s="18">
        <v>1000</v>
      </c>
      <c r="G90" s="10"/>
      <c r="H90" s="18">
        <v>1000</v>
      </c>
      <c r="I90" s="18">
        <f>F90</f>
        <v>1000</v>
      </c>
      <c r="J90" s="10"/>
      <c r="K90" s="10"/>
    </row>
    <row r="91" spans="1:11" s="17" customFormat="1" ht="38.299999999999997" customHeight="1">
      <c r="A91" s="6" t="s">
        <v>16</v>
      </c>
      <c r="B91" s="6"/>
      <c r="C91" s="6"/>
      <c r="D91" s="149" t="s">
        <v>22</v>
      </c>
      <c r="E91" s="150"/>
      <c r="F91" s="12">
        <f t="shared" ref="F91:K91" si="14">F92</f>
        <v>50435</v>
      </c>
      <c r="G91" s="12" t="s">
        <v>8</v>
      </c>
      <c r="H91" s="12">
        <f t="shared" si="14"/>
        <v>50435</v>
      </c>
      <c r="I91" s="12">
        <f t="shared" si="14"/>
        <v>50435</v>
      </c>
      <c r="J91" s="12">
        <f t="shared" si="14"/>
        <v>0</v>
      </c>
      <c r="K91" s="12">
        <f t="shared" si="14"/>
        <v>50435</v>
      </c>
    </row>
    <row r="92" spans="1:11" s="17" customFormat="1" ht="42.75" customHeight="1">
      <c r="A92" s="6" t="s">
        <v>18</v>
      </c>
      <c r="B92" s="6"/>
      <c r="C92" s="6"/>
      <c r="D92" s="149" t="s">
        <v>22</v>
      </c>
      <c r="E92" s="150"/>
      <c r="F92" s="12">
        <f t="shared" ref="F92:K92" si="15">F93+F94+F101</f>
        <v>50435</v>
      </c>
      <c r="G92" s="12">
        <f t="shared" si="15"/>
        <v>0</v>
      </c>
      <c r="H92" s="12">
        <f t="shared" si="15"/>
        <v>50435</v>
      </c>
      <c r="I92" s="12">
        <f t="shared" si="15"/>
        <v>50435</v>
      </c>
      <c r="J92" s="12">
        <f t="shared" si="15"/>
        <v>0</v>
      </c>
      <c r="K92" s="12">
        <f t="shared" si="15"/>
        <v>50435</v>
      </c>
    </row>
    <row r="93" spans="1:11" s="2" customFormat="1" ht="61.55" customHeight="1">
      <c r="A93" s="7" t="s">
        <v>150</v>
      </c>
      <c r="B93" s="7" t="s">
        <v>148</v>
      </c>
      <c r="C93" s="7" t="s">
        <v>20</v>
      </c>
      <c r="D93" s="8" t="s">
        <v>149</v>
      </c>
      <c r="E93" s="54" t="s">
        <v>10</v>
      </c>
      <c r="F93" s="18">
        <v>200</v>
      </c>
      <c r="G93" s="10"/>
      <c r="H93" s="18">
        <v>200</v>
      </c>
      <c r="I93" s="18">
        <v>200</v>
      </c>
      <c r="J93" s="10"/>
      <c r="K93" s="18">
        <v>200</v>
      </c>
    </row>
    <row r="94" spans="1:11" s="2" customFormat="1">
      <c r="A94" s="102"/>
      <c r="B94" s="102"/>
      <c r="C94" s="102"/>
      <c r="D94" s="108"/>
      <c r="E94" s="113" t="s">
        <v>188</v>
      </c>
      <c r="F94" s="114">
        <f t="shared" ref="F94:K94" si="16">F95+F96+F97+F98+F99+F100</f>
        <v>35235</v>
      </c>
      <c r="G94" s="114">
        <f t="shared" si="16"/>
        <v>0</v>
      </c>
      <c r="H94" s="114">
        <f t="shared" si="16"/>
        <v>35235</v>
      </c>
      <c r="I94" s="114">
        <f t="shared" si="16"/>
        <v>35235</v>
      </c>
      <c r="J94" s="114">
        <f t="shared" si="16"/>
        <v>0</v>
      </c>
      <c r="K94" s="114">
        <f t="shared" si="16"/>
        <v>35235</v>
      </c>
    </row>
    <row r="95" spans="1:11" s="2" customFormat="1" ht="119.3" customHeight="1">
      <c r="A95" s="151" t="s">
        <v>176</v>
      </c>
      <c r="B95" s="151" t="s">
        <v>174</v>
      </c>
      <c r="C95" s="151" t="s">
        <v>23</v>
      </c>
      <c r="D95" s="135" t="s">
        <v>107</v>
      </c>
      <c r="E95" s="38" t="s">
        <v>155</v>
      </c>
      <c r="F95" s="20">
        <v>10000</v>
      </c>
      <c r="G95" s="19"/>
      <c r="H95" s="19">
        <v>10000</v>
      </c>
      <c r="I95" s="20">
        <v>10000</v>
      </c>
      <c r="J95" s="19"/>
      <c r="K95" s="19">
        <v>10000</v>
      </c>
    </row>
    <row r="96" spans="1:11" s="2" customFormat="1" ht="88.7">
      <c r="A96" s="152"/>
      <c r="B96" s="152"/>
      <c r="C96" s="152"/>
      <c r="D96" s="136"/>
      <c r="E96" s="101" t="s">
        <v>109</v>
      </c>
      <c r="F96" s="10">
        <v>10000</v>
      </c>
      <c r="G96" s="19"/>
      <c r="H96" s="19">
        <v>10000</v>
      </c>
      <c r="I96" s="20">
        <v>10000</v>
      </c>
      <c r="J96" s="19"/>
      <c r="K96" s="19">
        <v>10000</v>
      </c>
    </row>
    <row r="97" spans="1:11" s="2" customFormat="1" ht="63.8" customHeight="1">
      <c r="A97" s="152"/>
      <c r="B97" s="152"/>
      <c r="C97" s="152"/>
      <c r="D97" s="136"/>
      <c r="E97" s="101" t="s">
        <v>110</v>
      </c>
      <c r="F97" s="21">
        <v>5000</v>
      </c>
      <c r="G97" s="19"/>
      <c r="H97" s="19">
        <v>5000</v>
      </c>
      <c r="I97" s="20">
        <v>5000</v>
      </c>
      <c r="J97" s="19"/>
      <c r="K97" s="19">
        <v>5000</v>
      </c>
    </row>
    <row r="98" spans="1:11" s="2" customFormat="1" ht="59.25" customHeight="1">
      <c r="A98" s="152"/>
      <c r="B98" s="152"/>
      <c r="C98" s="152"/>
      <c r="D98" s="136"/>
      <c r="E98" s="101" t="s">
        <v>30</v>
      </c>
      <c r="F98" s="10">
        <v>100</v>
      </c>
      <c r="G98" s="19"/>
      <c r="H98" s="19">
        <v>100</v>
      </c>
      <c r="I98" s="20">
        <v>100</v>
      </c>
      <c r="J98" s="19"/>
      <c r="K98" s="19">
        <v>100</v>
      </c>
    </row>
    <row r="99" spans="1:11" s="2" customFormat="1" ht="81.8" customHeight="1">
      <c r="A99" s="152"/>
      <c r="B99" s="152"/>
      <c r="C99" s="152"/>
      <c r="D99" s="136"/>
      <c r="E99" s="101" t="s">
        <v>119</v>
      </c>
      <c r="F99" s="10">
        <v>10000</v>
      </c>
      <c r="G99" s="19"/>
      <c r="H99" s="19">
        <v>10000</v>
      </c>
      <c r="I99" s="20">
        <v>10000</v>
      </c>
      <c r="J99" s="19"/>
      <c r="K99" s="19">
        <v>10000</v>
      </c>
    </row>
    <row r="100" spans="1:11" s="2" customFormat="1" ht="53.2">
      <c r="A100" s="153"/>
      <c r="B100" s="153"/>
      <c r="C100" s="153"/>
      <c r="D100" s="137"/>
      <c r="E100" s="49" t="s">
        <v>238</v>
      </c>
      <c r="F100" s="78">
        <v>135</v>
      </c>
      <c r="G100" s="82"/>
      <c r="H100" s="82">
        <v>135</v>
      </c>
      <c r="I100" s="81">
        <v>135</v>
      </c>
      <c r="J100" s="82"/>
      <c r="K100" s="82">
        <v>135</v>
      </c>
    </row>
    <row r="101" spans="1:11" s="2" customFormat="1" ht="44.2" customHeight="1">
      <c r="A101" s="7" t="s">
        <v>151</v>
      </c>
      <c r="B101" s="7" t="s">
        <v>152</v>
      </c>
      <c r="C101" s="7" t="s">
        <v>153</v>
      </c>
      <c r="D101" s="8" t="s">
        <v>154</v>
      </c>
      <c r="E101" s="23" t="s">
        <v>108</v>
      </c>
      <c r="F101" s="10">
        <v>15000</v>
      </c>
      <c r="G101" s="19"/>
      <c r="H101" s="19">
        <f>F101</f>
        <v>15000</v>
      </c>
      <c r="I101" s="20">
        <f>H101</f>
        <v>15000</v>
      </c>
      <c r="J101" s="19"/>
      <c r="K101" s="19">
        <v>15000</v>
      </c>
    </row>
    <row r="102" spans="1:11" s="17" customFormat="1" ht="43.55" customHeight="1">
      <c r="A102" s="6" t="s">
        <v>96</v>
      </c>
      <c r="B102" s="16"/>
      <c r="C102" s="16"/>
      <c r="D102" s="149" t="s">
        <v>99</v>
      </c>
      <c r="E102" s="150"/>
      <c r="F102" s="12">
        <f>F103</f>
        <v>12</v>
      </c>
      <c r="G102" s="12"/>
      <c r="H102" s="12">
        <f t="shared" ref="H102:K103" si="17">H103</f>
        <v>12</v>
      </c>
      <c r="I102" s="12">
        <f t="shared" si="17"/>
        <v>12</v>
      </c>
      <c r="J102" s="12">
        <f t="shared" si="17"/>
        <v>0</v>
      </c>
      <c r="K102" s="12">
        <f t="shared" si="17"/>
        <v>12</v>
      </c>
    </row>
    <row r="103" spans="1:11" s="17" customFormat="1" ht="38.950000000000003" customHeight="1">
      <c r="A103" s="6" t="s">
        <v>97</v>
      </c>
      <c r="B103" s="16"/>
      <c r="C103" s="16"/>
      <c r="D103" s="149" t="s">
        <v>99</v>
      </c>
      <c r="E103" s="150"/>
      <c r="F103" s="12">
        <f>F104</f>
        <v>12</v>
      </c>
      <c r="G103" s="12"/>
      <c r="H103" s="12">
        <f t="shared" si="17"/>
        <v>12</v>
      </c>
      <c r="I103" s="12">
        <f t="shared" si="17"/>
        <v>12</v>
      </c>
      <c r="J103" s="12">
        <f t="shared" si="17"/>
        <v>0</v>
      </c>
      <c r="K103" s="12">
        <f t="shared" si="17"/>
        <v>12</v>
      </c>
    </row>
    <row r="104" spans="1:11" s="2" customFormat="1" ht="76.599999999999994" customHeight="1">
      <c r="A104" s="7" t="s">
        <v>98</v>
      </c>
      <c r="B104" s="61" t="s">
        <v>73</v>
      </c>
      <c r="C104" s="61" t="s">
        <v>15</v>
      </c>
      <c r="D104" s="8" t="s">
        <v>74</v>
      </c>
      <c r="E104" s="49" t="s">
        <v>9</v>
      </c>
      <c r="F104" s="10">
        <v>12</v>
      </c>
      <c r="G104" s="19"/>
      <c r="H104" s="19">
        <v>12</v>
      </c>
      <c r="I104" s="20">
        <v>12</v>
      </c>
      <c r="J104" s="19"/>
      <c r="K104" s="19">
        <v>12</v>
      </c>
    </row>
    <row r="105" spans="1:11" s="17" customFormat="1" ht="42.75" customHeight="1">
      <c r="A105" s="6" t="s">
        <v>100</v>
      </c>
      <c r="B105" s="16"/>
      <c r="C105" s="16"/>
      <c r="D105" s="149" t="s">
        <v>102</v>
      </c>
      <c r="E105" s="150"/>
      <c r="F105" s="12">
        <f>F106</f>
        <v>1790</v>
      </c>
      <c r="G105" s="12"/>
      <c r="H105" s="12">
        <f>H106</f>
        <v>1790</v>
      </c>
      <c r="I105" s="12">
        <f>I106</f>
        <v>1790</v>
      </c>
      <c r="J105" s="12">
        <f>J106</f>
        <v>0</v>
      </c>
      <c r="K105" s="12">
        <f>K106</f>
        <v>1790</v>
      </c>
    </row>
    <row r="106" spans="1:11" s="17" customFormat="1" ht="41.25" customHeight="1">
      <c r="A106" s="6" t="s">
        <v>101</v>
      </c>
      <c r="B106" s="16"/>
      <c r="C106" s="16"/>
      <c r="D106" s="149" t="s">
        <v>102</v>
      </c>
      <c r="E106" s="150"/>
      <c r="F106" s="12">
        <f>F107+F108</f>
        <v>1790</v>
      </c>
      <c r="G106" s="12"/>
      <c r="H106" s="12">
        <f>H107+H108</f>
        <v>1790</v>
      </c>
      <c r="I106" s="12">
        <f>I107+I108</f>
        <v>1790</v>
      </c>
      <c r="J106" s="12">
        <f>J107+J108</f>
        <v>0</v>
      </c>
      <c r="K106" s="12">
        <f>K107+K108</f>
        <v>1790</v>
      </c>
    </row>
    <row r="107" spans="1:11" s="2" customFormat="1" ht="40.6" customHeight="1">
      <c r="A107" s="7" t="s">
        <v>103</v>
      </c>
      <c r="B107" s="61" t="s">
        <v>104</v>
      </c>
      <c r="C107" s="61" t="s">
        <v>105</v>
      </c>
      <c r="D107" s="15" t="s">
        <v>106</v>
      </c>
      <c r="E107" s="49" t="s">
        <v>182</v>
      </c>
      <c r="F107" s="10">
        <v>300</v>
      </c>
      <c r="G107" s="19"/>
      <c r="H107" s="19">
        <v>300</v>
      </c>
      <c r="I107" s="20">
        <v>300</v>
      </c>
      <c r="J107" s="19"/>
      <c r="K107" s="19">
        <v>300</v>
      </c>
    </row>
    <row r="108" spans="1:11" s="2" customFormat="1" ht="55.5" customHeight="1">
      <c r="A108" s="7" t="s">
        <v>177</v>
      </c>
      <c r="B108" s="61" t="s">
        <v>174</v>
      </c>
      <c r="C108" s="61" t="s">
        <v>23</v>
      </c>
      <c r="D108" s="23" t="s">
        <v>107</v>
      </c>
      <c r="E108" s="49" t="s">
        <v>181</v>
      </c>
      <c r="F108" s="10">
        <v>1490</v>
      </c>
      <c r="G108" s="19"/>
      <c r="H108" s="19">
        <v>1490</v>
      </c>
      <c r="I108" s="20">
        <v>1490</v>
      </c>
      <c r="J108" s="19"/>
      <c r="K108" s="19">
        <v>1490</v>
      </c>
    </row>
    <row r="109" spans="1:11" s="17" customFormat="1" ht="33.75" customHeight="1">
      <c r="A109" s="6" t="s">
        <v>135</v>
      </c>
      <c r="B109" s="16"/>
      <c r="C109" s="16"/>
      <c r="D109" s="149" t="s">
        <v>136</v>
      </c>
      <c r="E109" s="150"/>
      <c r="F109" s="12">
        <f>F110</f>
        <v>4367.2000000000007</v>
      </c>
      <c r="G109" s="12"/>
      <c r="H109" s="12">
        <f>H110</f>
        <v>4367.2000000000007</v>
      </c>
      <c r="I109" s="12">
        <f>I110</f>
        <v>4367.2000000000007</v>
      </c>
      <c r="J109" s="12">
        <f>J110</f>
        <v>0</v>
      </c>
      <c r="K109" s="12">
        <f>K110</f>
        <v>4367.2000000000007</v>
      </c>
    </row>
    <row r="110" spans="1:11" s="17" customFormat="1" ht="38.950000000000003" customHeight="1">
      <c r="A110" s="6" t="s">
        <v>145</v>
      </c>
      <c r="B110" s="16"/>
      <c r="C110" s="16"/>
      <c r="D110" s="149" t="s">
        <v>136</v>
      </c>
      <c r="E110" s="150"/>
      <c r="F110" s="12">
        <f t="shared" ref="F110:K110" si="18">F111+F112+F113+F115</f>
        <v>4367.2000000000007</v>
      </c>
      <c r="G110" s="12">
        <f t="shared" si="18"/>
        <v>0</v>
      </c>
      <c r="H110" s="12">
        <f t="shared" si="18"/>
        <v>4367.2000000000007</v>
      </c>
      <c r="I110" s="12">
        <f t="shared" si="18"/>
        <v>4367.2000000000007</v>
      </c>
      <c r="J110" s="12">
        <f t="shared" si="18"/>
        <v>0</v>
      </c>
      <c r="K110" s="12">
        <f t="shared" si="18"/>
        <v>4367.2000000000007</v>
      </c>
    </row>
    <row r="111" spans="1:11" s="2" customFormat="1" ht="76.599999999999994" customHeight="1">
      <c r="A111" s="7" t="s">
        <v>146</v>
      </c>
      <c r="B111" s="61" t="s">
        <v>73</v>
      </c>
      <c r="C111" s="61" t="s">
        <v>15</v>
      </c>
      <c r="D111" s="8" t="s">
        <v>74</v>
      </c>
      <c r="E111" s="49" t="s">
        <v>9</v>
      </c>
      <c r="F111" s="10">
        <v>20</v>
      </c>
      <c r="G111" s="19"/>
      <c r="H111" s="19">
        <v>20</v>
      </c>
      <c r="I111" s="20">
        <v>20</v>
      </c>
      <c r="J111" s="19"/>
      <c r="K111" s="19">
        <v>20</v>
      </c>
    </row>
    <row r="112" spans="1:11" s="2" customFormat="1" ht="37.5" customHeight="1">
      <c r="A112" s="7" t="s">
        <v>147</v>
      </c>
      <c r="B112" s="61" t="s">
        <v>137</v>
      </c>
      <c r="C112" s="61" t="s">
        <v>139</v>
      </c>
      <c r="D112" s="55" t="s">
        <v>138</v>
      </c>
      <c r="E112" s="49" t="s">
        <v>9</v>
      </c>
      <c r="F112" s="10">
        <f>16576-500-1000-14710.8</f>
        <v>365.20000000000073</v>
      </c>
      <c r="G112" s="19"/>
      <c r="H112" s="19">
        <f>16576-500-1000-14710.8</f>
        <v>365.20000000000073</v>
      </c>
      <c r="I112" s="20">
        <f>16576-500-1000-14710.8</f>
        <v>365.20000000000073</v>
      </c>
      <c r="J112" s="19"/>
      <c r="K112" s="19">
        <f>16576-500-1000-14710.8</f>
        <v>365.20000000000073</v>
      </c>
    </row>
    <row r="113" spans="1:11" s="2" customFormat="1">
      <c r="A113" s="151" t="s">
        <v>245</v>
      </c>
      <c r="B113" s="151" t="s">
        <v>246</v>
      </c>
      <c r="C113" s="151" t="s">
        <v>137</v>
      </c>
      <c r="D113" s="156" t="s">
        <v>247</v>
      </c>
      <c r="E113" s="110" t="s">
        <v>188</v>
      </c>
      <c r="F113" s="76">
        <f t="shared" ref="F113:K113" si="19">F114</f>
        <v>313</v>
      </c>
      <c r="G113" s="76">
        <f t="shared" si="19"/>
        <v>0</v>
      </c>
      <c r="H113" s="76">
        <f t="shared" si="19"/>
        <v>313</v>
      </c>
      <c r="I113" s="76">
        <f t="shared" si="19"/>
        <v>313</v>
      </c>
      <c r="J113" s="76">
        <f t="shared" si="19"/>
        <v>0</v>
      </c>
      <c r="K113" s="76">
        <f t="shared" si="19"/>
        <v>313</v>
      </c>
    </row>
    <row r="114" spans="1:11" s="2" customFormat="1" ht="37.5" customHeight="1">
      <c r="A114" s="153"/>
      <c r="B114" s="153"/>
      <c r="C114" s="153"/>
      <c r="D114" s="157"/>
      <c r="E114" s="97" t="s">
        <v>239</v>
      </c>
      <c r="F114" s="95">
        <v>313</v>
      </c>
      <c r="G114" s="95"/>
      <c r="H114" s="95">
        <v>313</v>
      </c>
      <c r="I114" s="95">
        <v>313</v>
      </c>
      <c r="J114" s="95"/>
      <c r="K114" s="95">
        <v>313</v>
      </c>
    </row>
    <row r="115" spans="1:11" s="2" customFormat="1" ht="24.05" customHeight="1">
      <c r="A115" s="151" t="s">
        <v>207</v>
      </c>
      <c r="B115" s="158" t="s">
        <v>208</v>
      </c>
      <c r="C115" s="158" t="s">
        <v>137</v>
      </c>
      <c r="D115" s="161" t="s">
        <v>209</v>
      </c>
      <c r="E115" s="110" t="s">
        <v>188</v>
      </c>
      <c r="F115" s="76">
        <f t="shared" ref="F115:K115" si="20">F116+F117+F118</f>
        <v>3669</v>
      </c>
      <c r="G115" s="76">
        <f t="shared" si="20"/>
        <v>0</v>
      </c>
      <c r="H115" s="76">
        <f t="shared" si="20"/>
        <v>3669</v>
      </c>
      <c r="I115" s="76">
        <f t="shared" si="20"/>
        <v>3669</v>
      </c>
      <c r="J115" s="76">
        <f t="shared" si="20"/>
        <v>0</v>
      </c>
      <c r="K115" s="76">
        <f t="shared" si="20"/>
        <v>3669</v>
      </c>
    </row>
    <row r="116" spans="1:11" s="2" customFormat="1" ht="81" customHeight="1">
      <c r="A116" s="152"/>
      <c r="B116" s="159"/>
      <c r="C116" s="159"/>
      <c r="D116" s="162"/>
      <c r="E116" s="97" t="s">
        <v>210</v>
      </c>
      <c r="F116" s="95">
        <v>1630</v>
      </c>
      <c r="G116" s="95"/>
      <c r="H116" s="95">
        <v>1630</v>
      </c>
      <c r="I116" s="95">
        <v>1630</v>
      </c>
      <c r="J116" s="95"/>
      <c r="K116" s="95">
        <v>1630</v>
      </c>
    </row>
    <row r="117" spans="1:11" s="2" customFormat="1" ht="65.95" customHeight="1">
      <c r="A117" s="152"/>
      <c r="B117" s="159"/>
      <c r="C117" s="159"/>
      <c r="D117" s="162"/>
      <c r="E117" s="97" t="s">
        <v>211</v>
      </c>
      <c r="F117" s="95">
        <v>1700</v>
      </c>
      <c r="G117" s="95"/>
      <c r="H117" s="95">
        <v>1700</v>
      </c>
      <c r="I117" s="95">
        <v>1700</v>
      </c>
      <c r="J117" s="95"/>
      <c r="K117" s="95">
        <v>1700</v>
      </c>
    </row>
    <row r="118" spans="1:11" s="2" customFormat="1" ht="119.95" customHeight="1">
      <c r="A118" s="153"/>
      <c r="B118" s="160"/>
      <c r="C118" s="160"/>
      <c r="D118" s="163"/>
      <c r="E118" s="97" t="s">
        <v>236</v>
      </c>
      <c r="F118" s="95">
        <v>339</v>
      </c>
      <c r="G118" s="95"/>
      <c r="H118" s="95">
        <v>339</v>
      </c>
      <c r="I118" s="95">
        <v>339</v>
      </c>
      <c r="J118" s="95"/>
      <c r="K118" s="95">
        <v>339</v>
      </c>
    </row>
    <row r="119" spans="1:11" s="2" customFormat="1">
      <c r="A119" s="39"/>
      <c r="B119" s="7"/>
      <c r="C119" s="7"/>
      <c r="D119" s="27"/>
      <c r="E119" s="34" t="s">
        <v>0</v>
      </c>
      <c r="F119" s="28">
        <f t="shared" ref="F119:K119" si="21">F9+F15+F18+F21+F24+F35+F38+F41+F48+F51+F91+F102+F105+F109</f>
        <v>150967.55238000001</v>
      </c>
      <c r="G119" s="28" t="e">
        <f t="shared" si="21"/>
        <v>#VALUE!</v>
      </c>
      <c r="H119" s="28">
        <f t="shared" si="21"/>
        <v>150967.55238000001</v>
      </c>
      <c r="I119" s="28">
        <f t="shared" si="21"/>
        <v>150967.55238000001</v>
      </c>
      <c r="J119" s="28" t="e">
        <f t="shared" si="21"/>
        <v>#REF!</v>
      </c>
      <c r="K119" s="28">
        <f t="shared" si="21"/>
        <v>144967.55238000001</v>
      </c>
    </row>
    <row r="120" spans="1:11" s="2" customFormat="1">
      <c r="A120" s="100"/>
      <c r="D120" s="40"/>
      <c r="E120" s="41"/>
      <c r="F120" s="42"/>
      <c r="G120" s="43"/>
      <c r="H120" s="42"/>
      <c r="I120" s="44"/>
      <c r="J120" s="44"/>
      <c r="K120" s="45"/>
    </row>
    <row r="121" spans="1:11" s="17" customFormat="1">
      <c r="A121" s="29"/>
      <c r="D121" s="144" t="s">
        <v>178</v>
      </c>
      <c r="E121" s="144"/>
      <c r="H121" s="46"/>
      <c r="I121" s="2" t="s">
        <v>179</v>
      </c>
    </row>
    <row r="124" spans="1:11">
      <c r="F124" s="1">
        <f>початковий!F82+'зміни лютий'!F102</f>
        <v>150967.55238000001</v>
      </c>
      <c r="G124" s="1" t="e">
        <f>початковий!G82+'зміни лютий'!G102</f>
        <v>#VALUE!</v>
      </c>
      <c r="H124" s="1">
        <f>початковий!H82+'зміни лютий'!H102</f>
        <v>150967.55238000001</v>
      </c>
      <c r="I124" s="1">
        <f>початковий!I82+'зміни лютий'!I102</f>
        <v>150967.55238000001</v>
      </c>
      <c r="J124" s="1" t="e">
        <f>початковий!J82+'зміни лютий'!J102</f>
        <v>#REF!</v>
      </c>
      <c r="K124" s="1">
        <f>початковий!K82+'зміни лютий'!K102</f>
        <v>144967.55238000001</v>
      </c>
    </row>
    <row r="125" spans="1:11">
      <c r="F125" s="115">
        <f t="shared" ref="F125:K125" si="22">F119-F124</f>
        <v>0</v>
      </c>
      <c r="G125" s="115" t="e">
        <f t="shared" si="22"/>
        <v>#VALUE!</v>
      </c>
      <c r="H125" s="115">
        <f t="shared" si="22"/>
        <v>0</v>
      </c>
      <c r="I125" s="115">
        <f t="shared" si="22"/>
        <v>0</v>
      </c>
      <c r="J125" s="115" t="e">
        <f t="shared" si="22"/>
        <v>#REF!</v>
      </c>
      <c r="K125" s="115">
        <f t="shared" si="22"/>
        <v>0</v>
      </c>
    </row>
  </sheetData>
  <mergeCells count="80">
    <mergeCell ref="A115:A118"/>
    <mergeCell ref="B115:B118"/>
    <mergeCell ref="C115:C118"/>
    <mergeCell ref="D115:D118"/>
    <mergeCell ref="C95:C100"/>
    <mergeCell ref="D95:D100"/>
    <mergeCell ref="A113:A114"/>
    <mergeCell ref="B113:B114"/>
    <mergeCell ref="C113:C114"/>
    <mergeCell ref="D113:D114"/>
    <mergeCell ref="D103:E103"/>
    <mergeCell ref="D102:E102"/>
    <mergeCell ref="D105:E105"/>
    <mergeCell ref="D106:E106"/>
    <mergeCell ref="D109:E109"/>
    <mergeCell ref="D110:E110"/>
    <mergeCell ref="A88:A89"/>
    <mergeCell ref="B88:B89"/>
    <mergeCell ref="C88:C89"/>
    <mergeCell ref="D88:D89"/>
    <mergeCell ref="A95:A100"/>
    <mergeCell ref="B95:B100"/>
    <mergeCell ref="A68:A82"/>
    <mergeCell ref="B68:B82"/>
    <mergeCell ref="C68:C82"/>
    <mergeCell ref="D68:D82"/>
    <mergeCell ref="A84:A87"/>
    <mergeCell ref="B84:B87"/>
    <mergeCell ref="C84:C87"/>
    <mergeCell ref="D84:D87"/>
    <mergeCell ref="A54:A59"/>
    <mergeCell ref="B54:B59"/>
    <mergeCell ref="C54:C59"/>
    <mergeCell ref="D54:D59"/>
    <mergeCell ref="A61:A64"/>
    <mergeCell ref="B61:B64"/>
    <mergeCell ref="C61:C64"/>
    <mergeCell ref="D61:D64"/>
    <mergeCell ref="D18:E18"/>
    <mergeCell ref="A5:I5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D9:E9"/>
    <mergeCell ref="D10:E10"/>
    <mergeCell ref="D15:E15"/>
    <mergeCell ref="D16:E16"/>
    <mergeCell ref="D36:E36"/>
    <mergeCell ref="D19:E19"/>
    <mergeCell ref="D24:E24"/>
    <mergeCell ref="D25:E25"/>
    <mergeCell ref="A26:A28"/>
    <mergeCell ref="B26:B28"/>
    <mergeCell ref="C26:C28"/>
    <mergeCell ref="D26:D28"/>
    <mergeCell ref="D21:E21"/>
    <mergeCell ref="D22:E22"/>
    <mergeCell ref="A29:A30"/>
    <mergeCell ref="B29:B30"/>
    <mergeCell ref="C29:C30"/>
    <mergeCell ref="D29:D30"/>
    <mergeCell ref="D35:E35"/>
    <mergeCell ref="D38:E38"/>
    <mergeCell ref="D39:E39"/>
    <mergeCell ref="D41:E41"/>
    <mergeCell ref="D42:E42"/>
    <mergeCell ref="D48:E48"/>
    <mergeCell ref="D121:E121"/>
    <mergeCell ref="D49:E49"/>
    <mergeCell ref="D51:E51"/>
    <mergeCell ref="D52:E52"/>
    <mergeCell ref="D91:E91"/>
    <mergeCell ref="D92:E92"/>
  </mergeCells>
  <pageMargins left="0.43307086614173229" right="0.15748031496062992" top="0.23622047244094491" bottom="0.11811023622047245" header="0.27559055118110237" footer="0.11811023622047245"/>
  <pageSetup scale="54" fitToHeight="6" orientation="landscape" r:id="rId1"/>
  <headerFooter alignWithMargins="0"/>
  <rowBreaks count="2" manualBreakCount="2">
    <brk id="69" max="10" man="1"/>
    <brk id="9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49"/>
  <sheetViews>
    <sheetView tabSelected="1" view="pageBreakPreview" topLeftCell="E1" zoomScale="60" zoomScaleNormal="70" workbookViewId="0">
      <selection activeCell="H3" sqref="H3"/>
    </sheetView>
  </sheetViews>
  <sheetFormatPr defaultColWidth="9.1796875" defaultRowHeight="17.75"/>
  <cols>
    <col min="1" max="1" width="17.1796875" style="106" customWidth="1"/>
    <col min="2" max="2" width="13.453125" style="2" customWidth="1"/>
    <col min="3" max="3" width="11.26953125" style="2" customWidth="1"/>
    <col min="4" max="4" width="41.1796875" style="2" customWidth="1"/>
    <col min="5" max="5" width="51.26953125" style="30" customWidth="1"/>
    <col min="6" max="6" width="19.7265625" style="2" customWidth="1"/>
    <col min="7" max="7" width="16.1796875" style="2" hidden="1" customWidth="1"/>
    <col min="8" max="8" width="17.54296875" style="2" customWidth="1"/>
    <col min="9" max="9" width="16.81640625" style="2" customWidth="1"/>
    <col min="10" max="10" width="15.7265625" style="2" hidden="1" customWidth="1"/>
    <col min="11" max="11" width="25.54296875" style="2" customWidth="1"/>
    <col min="12" max="16384" width="9.1796875" style="2"/>
  </cols>
  <sheetData>
    <row r="1" spans="1:11">
      <c r="A1" s="116"/>
      <c r="D1" s="106"/>
      <c r="G1" s="31" t="s">
        <v>140</v>
      </c>
      <c r="H1" s="31" t="s">
        <v>291</v>
      </c>
      <c r="I1" s="31"/>
      <c r="J1" s="31"/>
    </row>
    <row r="2" spans="1:11" ht="21.8" customHeight="1">
      <c r="A2" s="116"/>
      <c r="D2" s="106"/>
      <c r="G2" s="31" t="s">
        <v>42</v>
      </c>
      <c r="H2" s="31" t="s">
        <v>290</v>
      </c>
      <c r="I2" s="11"/>
      <c r="J2" s="11"/>
    </row>
    <row r="3" spans="1:11">
      <c r="D3" s="106"/>
      <c r="G3" s="32" t="s">
        <v>43</v>
      </c>
      <c r="H3" s="32" t="s">
        <v>292</v>
      </c>
      <c r="J3" s="33"/>
    </row>
    <row r="4" spans="1:11" s="5" customFormat="1" ht="20.45">
      <c r="A4" s="143" t="s">
        <v>223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</row>
    <row r="5" spans="1:11" s="5" customFormat="1" ht="20.45">
      <c r="A5" s="4"/>
      <c r="D5" s="3"/>
      <c r="E5" s="48"/>
      <c r="F5" s="3"/>
      <c r="G5" s="3"/>
      <c r="H5" s="3"/>
      <c r="I5" s="3"/>
      <c r="J5" s="3"/>
      <c r="K5" s="127" t="s">
        <v>229</v>
      </c>
    </row>
    <row r="6" spans="1:11">
      <c r="A6" s="141" t="s">
        <v>11</v>
      </c>
      <c r="B6" s="141" t="s">
        <v>12</v>
      </c>
      <c r="C6" s="141" t="s">
        <v>13</v>
      </c>
      <c r="D6" s="140" t="s">
        <v>25</v>
      </c>
      <c r="E6" s="145" t="s">
        <v>2</v>
      </c>
      <c r="F6" s="140" t="s">
        <v>5</v>
      </c>
      <c r="G6" s="140" t="s">
        <v>59</v>
      </c>
      <c r="H6" s="140" t="s">
        <v>3</v>
      </c>
      <c r="I6" s="140" t="s">
        <v>4</v>
      </c>
      <c r="J6" s="140" t="s">
        <v>1</v>
      </c>
      <c r="K6" s="105" t="s">
        <v>7</v>
      </c>
    </row>
    <row r="7" spans="1:11" ht="106.4">
      <c r="A7" s="142"/>
      <c r="B7" s="142"/>
      <c r="C7" s="142"/>
      <c r="D7" s="140"/>
      <c r="E7" s="145"/>
      <c r="F7" s="140"/>
      <c r="G7" s="140"/>
      <c r="H7" s="140"/>
      <c r="I7" s="140"/>
      <c r="J7" s="140"/>
      <c r="K7" s="105" t="s">
        <v>6</v>
      </c>
    </row>
    <row r="8" spans="1:11" s="17" customFormat="1">
      <c r="A8" s="6" t="s">
        <v>45</v>
      </c>
      <c r="B8" s="6"/>
      <c r="C8" s="6"/>
      <c r="D8" s="149" t="s">
        <v>14</v>
      </c>
      <c r="E8" s="150"/>
      <c r="F8" s="12">
        <f>F9</f>
        <v>12</v>
      </c>
      <c r="G8" s="12"/>
      <c r="H8" s="12">
        <f>H9</f>
        <v>12</v>
      </c>
      <c r="I8" s="12">
        <f>I9</f>
        <v>12</v>
      </c>
      <c r="J8" s="12">
        <f>J9</f>
        <v>0</v>
      </c>
      <c r="K8" s="12">
        <f>K9</f>
        <v>12</v>
      </c>
    </row>
    <row r="9" spans="1:11" s="17" customFormat="1">
      <c r="A9" s="6" t="s">
        <v>46</v>
      </c>
      <c r="B9" s="6"/>
      <c r="C9" s="6"/>
      <c r="D9" s="149" t="s">
        <v>14</v>
      </c>
      <c r="E9" s="150"/>
      <c r="F9" s="12">
        <f t="shared" ref="F9:K9" si="0">F10+F11+F12+F13</f>
        <v>12</v>
      </c>
      <c r="G9" s="12">
        <f t="shared" si="0"/>
        <v>0</v>
      </c>
      <c r="H9" s="12">
        <f t="shared" si="0"/>
        <v>12</v>
      </c>
      <c r="I9" s="12">
        <f t="shared" si="0"/>
        <v>12</v>
      </c>
      <c r="J9" s="12">
        <f t="shared" si="0"/>
        <v>0</v>
      </c>
      <c r="K9" s="12">
        <f t="shared" si="0"/>
        <v>12</v>
      </c>
    </row>
    <row r="10" spans="1:11" ht="128.30000000000001" customHeight="1">
      <c r="A10" s="7" t="s">
        <v>47</v>
      </c>
      <c r="B10" s="7" t="s">
        <v>48</v>
      </c>
      <c r="C10" s="7" t="s">
        <v>15</v>
      </c>
      <c r="D10" s="8" t="s">
        <v>49</v>
      </c>
      <c r="E10" s="49" t="s">
        <v>9</v>
      </c>
      <c r="F10" s="9">
        <v>12</v>
      </c>
      <c r="G10" s="10"/>
      <c r="H10" s="10">
        <v>12</v>
      </c>
      <c r="I10" s="10">
        <v>12</v>
      </c>
      <c r="J10" s="10"/>
      <c r="K10" s="9">
        <v>12</v>
      </c>
    </row>
    <row r="11" spans="1:11" ht="1.5" hidden="1" customHeight="1">
      <c r="A11" s="7" t="s">
        <v>50</v>
      </c>
      <c r="B11" s="7" t="s">
        <v>31</v>
      </c>
      <c r="C11" s="7" t="s">
        <v>32</v>
      </c>
      <c r="D11" s="11" t="s">
        <v>33</v>
      </c>
      <c r="E11" s="49" t="s">
        <v>9</v>
      </c>
      <c r="F11" s="9"/>
      <c r="G11" s="10"/>
      <c r="H11" s="10"/>
      <c r="I11" s="10"/>
      <c r="J11" s="10"/>
      <c r="K11" s="9"/>
    </row>
    <row r="12" spans="1:11" hidden="1">
      <c r="A12" s="7" t="s">
        <v>51</v>
      </c>
      <c r="B12" s="7" t="s">
        <v>52</v>
      </c>
      <c r="C12" s="7" t="s">
        <v>53</v>
      </c>
      <c r="D12" s="8" t="s">
        <v>54</v>
      </c>
      <c r="E12" s="49" t="s">
        <v>9</v>
      </c>
      <c r="F12" s="9"/>
      <c r="G12" s="10"/>
      <c r="H12" s="10"/>
      <c r="I12" s="10"/>
      <c r="J12" s="10"/>
      <c r="K12" s="9"/>
    </row>
    <row r="13" spans="1:11" ht="35.5" hidden="1">
      <c r="A13" s="7" t="s">
        <v>204</v>
      </c>
      <c r="B13" s="7" t="s">
        <v>205</v>
      </c>
      <c r="C13" s="7" t="s">
        <v>202</v>
      </c>
      <c r="D13" s="8" t="s">
        <v>206</v>
      </c>
      <c r="E13" s="49" t="s">
        <v>9</v>
      </c>
      <c r="F13" s="77"/>
      <c r="G13" s="78"/>
      <c r="H13" s="78"/>
      <c r="I13" s="78"/>
      <c r="J13" s="78"/>
      <c r="K13" s="77"/>
    </row>
    <row r="14" spans="1:11" s="17" customFormat="1" hidden="1">
      <c r="A14" s="6" t="s">
        <v>45</v>
      </c>
      <c r="B14" s="6"/>
      <c r="C14" s="6"/>
      <c r="D14" s="149" t="s">
        <v>55</v>
      </c>
      <c r="E14" s="150"/>
      <c r="F14" s="13">
        <f>F15</f>
        <v>0</v>
      </c>
      <c r="G14" s="13"/>
      <c r="H14" s="13">
        <f t="shared" ref="H14:K15" si="1">H15</f>
        <v>0</v>
      </c>
      <c r="I14" s="13">
        <f t="shared" si="1"/>
        <v>0</v>
      </c>
      <c r="J14" s="13">
        <f t="shared" si="1"/>
        <v>0</v>
      </c>
      <c r="K14" s="13">
        <f t="shared" si="1"/>
        <v>0</v>
      </c>
    </row>
    <row r="15" spans="1:11" s="17" customFormat="1" hidden="1">
      <c r="A15" s="6" t="s">
        <v>46</v>
      </c>
      <c r="B15" s="6"/>
      <c r="C15" s="6"/>
      <c r="D15" s="149" t="s">
        <v>55</v>
      </c>
      <c r="E15" s="150"/>
      <c r="F15" s="13">
        <f>F16</f>
        <v>0</v>
      </c>
      <c r="G15" s="13"/>
      <c r="H15" s="13">
        <f t="shared" si="1"/>
        <v>0</v>
      </c>
      <c r="I15" s="13">
        <f t="shared" si="1"/>
        <v>0</v>
      </c>
      <c r="J15" s="13">
        <f t="shared" si="1"/>
        <v>0</v>
      </c>
      <c r="K15" s="13">
        <f t="shared" si="1"/>
        <v>0</v>
      </c>
    </row>
    <row r="16" spans="1:11" ht="1.5" hidden="1" customHeight="1">
      <c r="A16" s="7" t="s">
        <v>56</v>
      </c>
      <c r="B16" s="7" t="s">
        <v>57</v>
      </c>
      <c r="C16" s="7" t="s">
        <v>21</v>
      </c>
      <c r="D16" s="8" t="s">
        <v>58</v>
      </c>
      <c r="E16" s="49" t="s">
        <v>9</v>
      </c>
      <c r="F16" s="9"/>
      <c r="G16" s="10"/>
      <c r="H16" s="10"/>
      <c r="I16" s="10"/>
      <c r="J16" s="10"/>
      <c r="K16" s="9"/>
    </row>
    <row r="17" spans="1:11" s="17" customFormat="1" hidden="1">
      <c r="A17" s="6" t="s">
        <v>45</v>
      </c>
      <c r="B17" s="6"/>
      <c r="C17" s="6"/>
      <c r="D17" s="149" t="s">
        <v>60</v>
      </c>
      <c r="E17" s="150"/>
      <c r="F17" s="13">
        <f>F18</f>
        <v>0</v>
      </c>
      <c r="G17" s="13"/>
      <c r="H17" s="13">
        <f t="shared" ref="H17:K18" si="2">H18</f>
        <v>0</v>
      </c>
      <c r="I17" s="13">
        <f t="shared" si="2"/>
        <v>0</v>
      </c>
      <c r="J17" s="13">
        <f t="shared" si="2"/>
        <v>0</v>
      </c>
      <c r="K17" s="13">
        <f t="shared" si="2"/>
        <v>0</v>
      </c>
    </row>
    <row r="18" spans="1:11" s="17" customFormat="1" hidden="1">
      <c r="A18" s="6" t="s">
        <v>46</v>
      </c>
      <c r="B18" s="6"/>
      <c r="C18" s="6"/>
      <c r="D18" s="149" t="s">
        <v>60</v>
      </c>
      <c r="E18" s="150"/>
      <c r="F18" s="13">
        <f>F19</f>
        <v>0</v>
      </c>
      <c r="G18" s="13"/>
      <c r="H18" s="13">
        <f t="shared" si="2"/>
        <v>0</v>
      </c>
      <c r="I18" s="13">
        <f t="shared" si="2"/>
        <v>0</v>
      </c>
      <c r="J18" s="13">
        <f t="shared" si="2"/>
        <v>0</v>
      </c>
      <c r="K18" s="13">
        <f t="shared" si="2"/>
        <v>0</v>
      </c>
    </row>
    <row r="19" spans="1:11" ht="106.4" hidden="1">
      <c r="A19" s="7" t="s">
        <v>47</v>
      </c>
      <c r="B19" s="7" t="s">
        <v>48</v>
      </c>
      <c r="C19" s="7" t="s">
        <v>15</v>
      </c>
      <c r="D19" s="8" t="s">
        <v>49</v>
      </c>
      <c r="E19" s="49" t="s">
        <v>9</v>
      </c>
      <c r="F19" s="9"/>
      <c r="G19" s="10"/>
      <c r="H19" s="10"/>
      <c r="I19" s="10"/>
      <c r="J19" s="10"/>
      <c r="K19" s="9"/>
    </row>
    <row r="20" spans="1:11" s="17" customFormat="1" hidden="1">
      <c r="A20" s="6" t="s">
        <v>45</v>
      </c>
      <c r="B20" s="6"/>
      <c r="C20" s="6"/>
      <c r="D20" s="149" t="s">
        <v>186</v>
      </c>
      <c r="E20" s="150"/>
      <c r="F20" s="79">
        <f>F21</f>
        <v>0</v>
      </c>
      <c r="G20" s="79"/>
      <c r="H20" s="79">
        <f t="shared" ref="H20:K21" si="3">H21</f>
        <v>0</v>
      </c>
      <c r="I20" s="79">
        <f t="shared" si="3"/>
        <v>0</v>
      </c>
      <c r="J20" s="79">
        <f t="shared" si="3"/>
        <v>0</v>
      </c>
      <c r="K20" s="79">
        <f t="shared" si="3"/>
        <v>0</v>
      </c>
    </row>
    <row r="21" spans="1:11" s="17" customFormat="1" hidden="1">
      <c r="A21" s="6" t="s">
        <v>46</v>
      </c>
      <c r="B21" s="6"/>
      <c r="C21" s="6"/>
      <c r="D21" s="149" t="s">
        <v>187</v>
      </c>
      <c r="E21" s="150"/>
      <c r="F21" s="79">
        <f>F22</f>
        <v>0</v>
      </c>
      <c r="G21" s="79"/>
      <c r="H21" s="79">
        <f t="shared" si="3"/>
        <v>0</v>
      </c>
      <c r="I21" s="79">
        <f t="shared" si="3"/>
        <v>0</v>
      </c>
      <c r="J21" s="79">
        <f t="shared" si="3"/>
        <v>0</v>
      </c>
      <c r="K21" s="79">
        <f t="shared" si="3"/>
        <v>0</v>
      </c>
    </row>
    <row r="22" spans="1:11" ht="106.4" hidden="1">
      <c r="A22" s="7" t="s">
        <v>47</v>
      </c>
      <c r="B22" s="7" t="s">
        <v>48</v>
      </c>
      <c r="C22" s="7" t="s">
        <v>15</v>
      </c>
      <c r="D22" s="8" t="s">
        <v>49</v>
      </c>
      <c r="E22" s="49" t="s">
        <v>9</v>
      </c>
      <c r="F22" s="77"/>
      <c r="G22" s="78"/>
      <c r="H22" s="78"/>
      <c r="I22" s="78"/>
      <c r="J22" s="78"/>
      <c r="K22" s="77"/>
    </row>
    <row r="23" spans="1:11" ht="24.75" customHeight="1">
      <c r="A23" s="6" t="s">
        <v>61</v>
      </c>
      <c r="B23" s="6"/>
      <c r="C23" s="6"/>
      <c r="D23" s="154" t="s">
        <v>35</v>
      </c>
      <c r="E23" s="155"/>
      <c r="F23" s="79">
        <f>F24</f>
        <v>6555.7883999999995</v>
      </c>
      <c r="G23" s="79"/>
      <c r="H23" s="79">
        <f>H24</f>
        <v>6555.7883999999995</v>
      </c>
      <c r="I23" s="79">
        <f>I24</f>
        <v>6555.7883999999995</v>
      </c>
      <c r="J23" s="13">
        <f>J24</f>
        <v>0</v>
      </c>
      <c r="K23" s="79">
        <f>K24</f>
        <v>-522.06652000000008</v>
      </c>
    </row>
    <row r="24" spans="1:11">
      <c r="A24" s="6" t="s">
        <v>62</v>
      </c>
      <c r="B24" s="7"/>
      <c r="C24" s="7"/>
      <c r="D24" s="154" t="s">
        <v>35</v>
      </c>
      <c r="E24" s="155"/>
      <c r="F24" s="79">
        <f>F25+F28+F33+F37+F38+F39+F40</f>
        <v>6555.7883999999995</v>
      </c>
      <c r="G24" s="79">
        <f t="shared" ref="G24:J24" si="4">G25+G28+G33+G37+G38+G39+G40</f>
        <v>0</v>
      </c>
      <c r="H24" s="79">
        <f t="shared" si="4"/>
        <v>6555.7883999999995</v>
      </c>
      <c r="I24" s="79">
        <f t="shared" si="4"/>
        <v>6555.7883999999995</v>
      </c>
      <c r="J24" s="13">
        <f t="shared" si="4"/>
        <v>0</v>
      </c>
      <c r="K24" s="79">
        <f>K25+K28+K33+K37+K38+K39+K40</f>
        <v>-522.06652000000008</v>
      </c>
    </row>
    <row r="25" spans="1:11" hidden="1">
      <c r="A25" s="132" t="s">
        <v>63</v>
      </c>
      <c r="B25" s="132" t="s">
        <v>37</v>
      </c>
      <c r="C25" s="132" t="s">
        <v>38</v>
      </c>
      <c r="D25" s="135" t="s">
        <v>64</v>
      </c>
      <c r="E25" s="35" t="s">
        <v>167</v>
      </c>
      <c r="F25" s="9"/>
      <c r="G25" s="10"/>
      <c r="H25" s="10"/>
      <c r="I25" s="10"/>
      <c r="J25" s="10"/>
      <c r="K25" s="9"/>
    </row>
    <row r="26" spans="1:11" ht="35.5" hidden="1">
      <c r="A26" s="133"/>
      <c r="B26" s="133"/>
      <c r="C26" s="133"/>
      <c r="D26" s="136"/>
      <c r="E26" s="63" t="s">
        <v>170</v>
      </c>
      <c r="F26" s="9"/>
      <c r="G26" s="10"/>
      <c r="H26" s="10"/>
      <c r="I26" s="10"/>
      <c r="J26" s="10"/>
      <c r="K26" s="9"/>
    </row>
    <row r="27" spans="1:11" ht="35.5" hidden="1">
      <c r="A27" s="134"/>
      <c r="B27" s="134"/>
      <c r="C27" s="134"/>
      <c r="D27" s="137"/>
      <c r="E27" s="63" t="s">
        <v>168</v>
      </c>
      <c r="F27" s="64"/>
      <c r="G27" s="65"/>
      <c r="H27" s="65"/>
      <c r="I27" s="65"/>
      <c r="J27" s="65"/>
      <c r="K27" s="64"/>
    </row>
    <row r="28" spans="1:11">
      <c r="A28" s="151" t="s">
        <v>63</v>
      </c>
      <c r="B28" s="151" t="s">
        <v>37</v>
      </c>
      <c r="C28" s="151" t="s">
        <v>38</v>
      </c>
      <c r="D28" s="147" t="s">
        <v>64</v>
      </c>
      <c r="E28" s="124" t="s">
        <v>188</v>
      </c>
      <c r="F28" s="79">
        <f>F29+F30+F31+F32</f>
        <v>5077.8549199999998</v>
      </c>
      <c r="G28" s="79">
        <f t="shared" ref="G28:K28" si="5">G29+G30+G31+G32</f>
        <v>0</v>
      </c>
      <c r="H28" s="79">
        <f t="shared" si="5"/>
        <v>5077.8549199999998</v>
      </c>
      <c r="I28" s="79">
        <f t="shared" si="5"/>
        <v>5077.8549199999998</v>
      </c>
      <c r="J28" s="79">
        <f t="shared" si="5"/>
        <v>0</v>
      </c>
      <c r="K28" s="79">
        <f t="shared" si="5"/>
        <v>100</v>
      </c>
    </row>
    <row r="29" spans="1:11" ht="63.8" customHeight="1">
      <c r="A29" s="152"/>
      <c r="B29" s="152"/>
      <c r="C29" s="152"/>
      <c r="D29" s="148"/>
      <c r="E29" s="63" t="s">
        <v>260</v>
      </c>
      <c r="F29" s="64">
        <v>710</v>
      </c>
      <c r="G29" s="65"/>
      <c r="H29" s="65">
        <v>710</v>
      </c>
      <c r="I29" s="65">
        <v>710</v>
      </c>
      <c r="J29" s="65"/>
      <c r="K29" s="64">
        <v>0</v>
      </c>
    </row>
    <row r="30" spans="1:11" ht="43.55" customHeight="1">
      <c r="A30" s="152"/>
      <c r="B30" s="152"/>
      <c r="C30" s="152"/>
      <c r="D30" s="148"/>
      <c r="E30" s="63" t="s">
        <v>288</v>
      </c>
      <c r="F30" s="64">
        <v>2500</v>
      </c>
      <c r="G30" s="65"/>
      <c r="H30" s="65">
        <v>2500</v>
      </c>
      <c r="I30" s="65">
        <v>2500</v>
      </c>
      <c r="J30" s="65"/>
      <c r="K30" s="64">
        <v>0</v>
      </c>
    </row>
    <row r="31" spans="1:11" ht="44.2" customHeight="1">
      <c r="A31" s="152"/>
      <c r="B31" s="152"/>
      <c r="C31" s="152"/>
      <c r="D31" s="148"/>
      <c r="E31" s="63" t="s">
        <v>286</v>
      </c>
      <c r="F31" s="126">
        <f>1833.1+0.1-65.34508</f>
        <v>1767.8549199999998</v>
      </c>
      <c r="G31" s="95"/>
      <c r="H31" s="126">
        <f>1833.1+0.1-65.34508</f>
        <v>1767.8549199999998</v>
      </c>
      <c r="I31" s="126">
        <f>1833.1+0.1-65.34508</f>
        <v>1767.8549199999998</v>
      </c>
      <c r="J31" s="65"/>
      <c r="K31" s="64">
        <v>0</v>
      </c>
    </row>
    <row r="32" spans="1:11" ht="44.2" customHeight="1">
      <c r="A32" s="153"/>
      <c r="B32" s="153"/>
      <c r="C32" s="153"/>
      <c r="D32" s="164"/>
      <c r="E32" s="63" t="s">
        <v>289</v>
      </c>
      <c r="F32" s="126">
        <v>100</v>
      </c>
      <c r="G32" s="95"/>
      <c r="H32" s="126">
        <v>100</v>
      </c>
      <c r="I32" s="126">
        <v>100</v>
      </c>
      <c r="J32" s="65"/>
      <c r="K32" s="64">
        <v>100</v>
      </c>
    </row>
    <row r="33" spans="1:11" ht="26.2" customHeight="1">
      <c r="A33" s="151" t="s">
        <v>65</v>
      </c>
      <c r="B33" s="151" t="s">
        <v>39</v>
      </c>
      <c r="C33" s="151" t="s">
        <v>40</v>
      </c>
      <c r="D33" s="168" t="s">
        <v>41</v>
      </c>
      <c r="E33" s="110" t="s">
        <v>188</v>
      </c>
      <c r="F33" s="13">
        <f>F34+F35+F36</f>
        <v>1550</v>
      </c>
      <c r="G33" s="13">
        <f t="shared" ref="G33:J33" si="6">G34+G35+G36</f>
        <v>0</v>
      </c>
      <c r="H33" s="13">
        <f t="shared" si="6"/>
        <v>1550</v>
      </c>
      <c r="I33" s="13">
        <f t="shared" si="6"/>
        <v>1550</v>
      </c>
      <c r="J33" s="13">
        <f t="shared" si="6"/>
        <v>0</v>
      </c>
      <c r="K33" s="13">
        <f>K34+K35+K36</f>
        <v>-340</v>
      </c>
    </row>
    <row r="34" spans="1:11" ht="70.95">
      <c r="A34" s="152"/>
      <c r="B34" s="152"/>
      <c r="C34" s="152"/>
      <c r="D34" s="169"/>
      <c r="E34" s="97" t="s">
        <v>220</v>
      </c>
      <c r="F34" s="64">
        <v>-700</v>
      </c>
      <c r="G34" s="65"/>
      <c r="H34" s="65">
        <v>-700</v>
      </c>
      <c r="I34" s="65">
        <v>-700</v>
      </c>
      <c r="J34" s="65"/>
      <c r="K34" s="64">
        <v>-700</v>
      </c>
    </row>
    <row r="35" spans="1:11" ht="100.5" customHeight="1">
      <c r="A35" s="152"/>
      <c r="B35" s="152"/>
      <c r="C35" s="152"/>
      <c r="D35" s="169"/>
      <c r="E35" s="63" t="s">
        <v>261</v>
      </c>
      <c r="F35" s="64">
        <v>360</v>
      </c>
      <c r="G35" s="65"/>
      <c r="H35" s="65">
        <v>360</v>
      </c>
      <c r="I35" s="65">
        <v>360</v>
      </c>
      <c r="J35" s="65"/>
      <c r="K35" s="64">
        <v>360</v>
      </c>
    </row>
    <row r="36" spans="1:11">
      <c r="A36" s="153"/>
      <c r="B36" s="153"/>
      <c r="C36" s="153"/>
      <c r="D36" s="170"/>
      <c r="E36" s="63" t="s">
        <v>262</v>
      </c>
      <c r="F36" s="64">
        <v>1890</v>
      </c>
      <c r="G36" s="65"/>
      <c r="H36" s="65">
        <v>1890</v>
      </c>
      <c r="I36" s="65">
        <v>1890</v>
      </c>
      <c r="J36" s="65"/>
      <c r="K36" s="64"/>
    </row>
    <row r="37" spans="1:11" ht="136.5" customHeight="1">
      <c r="A37" s="123" t="s">
        <v>160</v>
      </c>
      <c r="B37" s="123" t="s">
        <v>161</v>
      </c>
      <c r="C37" s="123" t="s">
        <v>162</v>
      </c>
      <c r="D37" s="14" t="s">
        <v>163</v>
      </c>
      <c r="E37" s="35" t="s">
        <v>224</v>
      </c>
      <c r="F37" s="77">
        <f>-282.06652+210</f>
        <v>-72.066520000000025</v>
      </c>
      <c r="G37" s="78"/>
      <c r="H37" s="77">
        <f>-282.06652+210</f>
        <v>-72.066520000000025</v>
      </c>
      <c r="I37" s="77">
        <f>-282.06652+210</f>
        <v>-72.066520000000025</v>
      </c>
      <c r="J37" s="78"/>
      <c r="K37" s="77">
        <v>-282.06652000000003</v>
      </c>
    </row>
    <row r="38" spans="1:11" ht="53.2" hidden="1">
      <c r="A38" s="7" t="s">
        <v>66</v>
      </c>
      <c r="B38" s="7" t="s">
        <v>67</v>
      </c>
      <c r="C38" s="7" t="s">
        <v>68</v>
      </c>
      <c r="D38" s="14" t="s">
        <v>69</v>
      </c>
      <c r="E38" s="49" t="s">
        <v>9</v>
      </c>
      <c r="F38" s="9"/>
      <c r="G38" s="10"/>
      <c r="H38" s="10"/>
      <c r="I38" s="10"/>
      <c r="J38" s="10"/>
      <c r="K38" s="9"/>
    </row>
    <row r="39" spans="1:11" ht="124.15" hidden="1">
      <c r="A39" s="7" t="s">
        <v>160</v>
      </c>
      <c r="B39" s="7" t="s">
        <v>161</v>
      </c>
      <c r="C39" s="7" t="s">
        <v>162</v>
      </c>
      <c r="D39" s="14" t="s">
        <v>163</v>
      </c>
      <c r="E39" s="49" t="s">
        <v>9</v>
      </c>
      <c r="F39" s="9"/>
      <c r="G39" s="10"/>
      <c r="H39" s="10"/>
      <c r="I39" s="10"/>
      <c r="J39" s="10"/>
      <c r="K39" s="9"/>
    </row>
    <row r="40" spans="1:11" ht="53.2" hidden="1">
      <c r="A40" s="7" t="s">
        <v>234</v>
      </c>
      <c r="B40" s="7" t="s">
        <v>174</v>
      </c>
      <c r="C40" s="7" t="s">
        <v>23</v>
      </c>
      <c r="D40" s="96" t="s">
        <v>107</v>
      </c>
      <c r="E40" s="49" t="s">
        <v>235</v>
      </c>
      <c r="F40" s="77"/>
      <c r="G40" s="78"/>
      <c r="H40" s="78"/>
      <c r="I40" s="78"/>
      <c r="J40" s="78"/>
      <c r="K40" s="77"/>
    </row>
    <row r="41" spans="1:11" s="17" customFormat="1" ht="33.75" customHeight="1">
      <c r="A41" s="6" t="s">
        <v>70</v>
      </c>
      <c r="B41" s="6"/>
      <c r="C41" s="6"/>
      <c r="D41" s="149" t="s">
        <v>17</v>
      </c>
      <c r="E41" s="150"/>
      <c r="F41" s="13">
        <f>F42</f>
        <v>20</v>
      </c>
      <c r="G41" s="13"/>
      <c r="H41" s="13">
        <f t="shared" ref="H41:K42" si="7">H42</f>
        <v>20</v>
      </c>
      <c r="I41" s="13">
        <f t="shared" si="7"/>
        <v>20</v>
      </c>
      <c r="J41" s="13">
        <f t="shared" si="7"/>
        <v>0</v>
      </c>
      <c r="K41" s="13">
        <f t="shared" si="7"/>
        <v>20</v>
      </c>
    </row>
    <row r="42" spans="1:11" s="17" customFormat="1" ht="37.5" customHeight="1">
      <c r="A42" s="6" t="s">
        <v>71</v>
      </c>
      <c r="B42" s="6"/>
      <c r="C42" s="6"/>
      <c r="D42" s="149" t="s">
        <v>17</v>
      </c>
      <c r="E42" s="150"/>
      <c r="F42" s="13">
        <f>F43</f>
        <v>20</v>
      </c>
      <c r="G42" s="13"/>
      <c r="H42" s="13">
        <f t="shared" si="7"/>
        <v>20</v>
      </c>
      <c r="I42" s="13">
        <f t="shared" si="7"/>
        <v>20</v>
      </c>
      <c r="J42" s="13">
        <f t="shared" si="7"/>
        <v>0</v>
      </c>
      <c r="K42" s="13">
        <f t="shared" si="7"/>
        <v>20</v>
      </c>
    </row>
    <row r="43" spans="1:11" ht="70.95">
      <c r="A43" s="7" t="s">
        <v>72</v>
      </c>
      <c r="B43" s="7" t="s">
        <v>73</v>
      </c>
      <c r="C43" s="7" t="s">
        <v>15</v>
      </c>
      <c r="D43" s="8" t="s">
        <v>74</v>
      </c>
      <c r="E43" s="49" t="s">
        <v>273</v>
      </c>
      <c r="F43" s="9">
        <v>20</v>
      </c>
      <c r="G43" s="10"/>
      <c r="H43" s="10">
        <v>20</v>
      </c>
      <c r="I43" s="10">
        <v>20</v>
      </c>
      <c r="J43" s="10"/>
      <c r="K43" s="9">
        <v>20</v>
      </c>
    </row>
    <row r="44" spans="1:11" s="17" customFormat="1" hidden="1">
      <c r="A44" s="6" t="s">
        <v>75</v>
      </c>
      <c r="B44" s="6"/>
      <c r="C44" s="6"/>
      <c r="D44" s="149" t="s">
        <v>77</v>
      </c>
      <c r="E44" s="150"/>
      <c r="F44" s="13">
        <f>F45</f>
        <v>0</v>
      </c>
      <c r="G44" s="13"/>
      <c r="H44" s="13">
        <f t="shared" ref="H44:K45" si="8">H45</f>
        <v>0</v>
      </c>
      <c r="I44" s="13">
        <f t="shared" si="8"/>
        <v>0</v>
      </c>
      <c r="J44" s="13">
        <f t="shared" si="8"/>
        <v>0</v>
      </c>
      <c r="K44" s="13">
        <f t="shared" si="8"/>
        <v>0</v>
      </c>
    </row>
    <row r="45" spans="1:11" s="17" customFormat="1" hidden="1">
      <c r="A45" s="6" t="s">
        <v>76</v>
      </c>
      <c r="B45" s="6"/>
      <c r="C45" s="6"/>
      <c r="D45" s="149" t="s">
        <v>77</v>
      </c>
      <c r="E45" s="150"/>
      <c r="F45" s="13">
        <f>F46</f>
        <v>0</v>
      </c>
      <c r="G45" s="13"/>
      <c r="H45" s="13">
        <f t="shared" si="8"/>
        <v>0</v>
      </c>
      <c r="I45" s="13">
        <f t="shared" si="8"/>
        <v>0</v>
      </c>
      <c r="J45" s="13">
        <f t="shared" si="8"/>
        <v>0</v>
      </c>
      <c r="K45" s="13">
        <f t="shared" si="8"/>
        <v>0</v>
      </c>
    </row>
    <row r="46" spans="1:11" ht="70.95" hidden="1">
      <c r="A46" s="7" t="s">
        <v>78</v>
      </c>
      <c r="B46" s="7" t="s">
        <v>73</v>
      </c>
      <c r="C46" s="7" t="s">
        <v>15</v>
      </c>
      <c r="D46" s="8" t="s">
        <v>74</v>
      </c>
      <c r="E46" s="49" t="s">
        <v>9</v>
      </c>
      <c r="F46" s="9"/>
      <c r="G46" s="10"/>
      <c r="H46" s="10"/>
      <c r="I46" s="10"/>
      <c r="J46" s="10"/>
      <c r="K46" s="9"/>
    </row>
    <row r="47" spans="1:11" s="17" customFormat="1">
      <c r="A47" s="6" t="s">
        <v>34</v>
      </c>
      <c r="B47" s="6"/>
      <c r="C47" s="6"/>
      <c r="D47" s="149" t="s">
        <v>79</v>
      </c>
      <c r="E47" s="150"/>
      <c r="F47" s="13">
        <f>F48</f>
        <v>600</v>
      </c>
      <c r="G47" s="13"/>
      <c r="H47" s="13">
        <f>H48</f>
        <v>600</v>
      </c>
      <c r="I47" s="13">
        <f>I48</f>
        <v>600</v>
      </c>
      <c r="J47" s="13">
        <f>J48</f>
        <v>0</v>
      </c>
      <c r="K47" s="13">
        <f>K48</f>
        <v>600</v>
      </c>
    </row>
    <row r="48" spans="1:11" s="17" customFormat="1">
      <c r="A48" s="6" t="s">
        <v>36</v>
      </c>
      <c r="B48" s="6"/>
      <c r="C48" s="6"/>
      <c r="D48" s="149" t="s">
        <v>79</v>
      </c>
      <c r="E48" s="150"/>
      <c r="F48" s="13">
        <f t="shared" ref="F48:K48" si="9">F49+F50+F51+F52+F53</f>
        <v>600</v>
      </c>
      <c r="G48" s="13">
        <f t="shared" si="9"/>
        <v>0</v>
      </c>
      <c r="H48" s="13">
        <f t="shared" si="9"/>
        <v>600</v>
      </c>
      <c r="I48" s="13">
        <f t="shared" si="9"/>
        <v>600</v>
      </c>
      <c r="J48" s="13">
        <f t="shared" si="9"/>
        <v>0</v>
      </c>
      <c r="K48" s="13">
        <f t="shared" si="9"/>
        <v>600</v>
      </c>
    </row>
    <row r="49" spans="1:11" s="17" customFormat="1" ht="88.7" hidden="1">
      <c r="A49" s="7" t="s">
        <v>241</v>
      </c>
      <c r="B49" s="7" t="s">
        <v>242</v>
      </c>
      <c r="C49" s="7" t="s">
        <v>68</v>
      </c>
      <c r="D49" s="23" t="s">
        <v>240</v>
      </c>
      <c r="E49" s="49" t="s">
        <v>9</v>
      </c>
      <c r="F49" s="77"/>
      <c r="G49" s="77"/>
      <c r="H49" s="77"/>
      <c r="I49" s="77"/>
      <c r="J49" s="77"/>
      <c r="K49" s="77"/>
    </row>
    <row r="50" spans="1:11" hidden="1">
      <c r="A50" s="7" t="s">
        <v>80</v>
      </c>
      <c r="B50" s="7" t="s">
        <v>81</v>
      </c>
      <c r="C50" s="7" t="s">
        <v>82</v>
      </c>
      <c r="D50" s="8" t="s">
        <v>83</v>
      </c>
      <c r="E50" s="35" t="s">
        <v>9</v>
      </c>
      <c r="F50" s="9"/>
      <c r="G50" s="10"/>
      <c r="H50" s="10"/>
      <c r="I50" s="10"/>
      <c r="J50" s="10"/>
      <c r="K50" s="9"/>
    </row>
    <row r="51" spans="1:11" ht="35.5" hidden="1">
      <c r="A51" s="7" t="s">
        <v>183</v>
      </c>
      <c r="B51" s="7" t="s">
        <v>184</v>
      </c>
      <c r="C51" s="7" t="s">
        <v>82</v>
      </c>
      <c r="D51" s="8" t="s">
        <v>185</v>
      </c>
      <c r="E51" s="49" t="s">
        <v>9</v>
      </c>
      <c r="F51" s="77"/>
      <c r="G51" s="78"/>
      <c r="H51" s="78"/>
      <c r="I51" s="78"/>
      <c r="J51" s="78"/>
      <c r="K51" s="77"/>
    </row>
    <row r="52" spans="1:11" ht="53.2">
      <c r="A52" s="7" t="s">
        <v>84</v>
      </c>
      <c r="B52" s="7" t="s">
        <v>85</v>
      </c>
      <c r="C52" s="7" t="s">
        <v>86</v>
      </c>
      <c r="D52" s="8" t="s">
        <v>87</v>
      </c>
      <c r="E52" s="49" t="s">
        <v>9</v>
      </c>
      <c r="F52" s="9">
        <v>600</v>
      </c>
      <c r="G52" s="10"/>
      <c r="H52" s="10">
        <v>600</v>
      </c>
      <c r="I52" s="10">
        <v>600</v>
      </c>
      <c r="J52" s="10"/>
      <c r="K52" s="9">
        <v>600</v>
      </c>
    </row>
    <row r="53" spans="1:11" ht="35.5" hidden="1">
      <c r="A53" s="7" t="s">
        <v>172</v>
      </c>
      <c r="B53" s="7" t="s">
        <v>171</v>
      </c>
      <c r="C53" s="7" t="s">
        <v>88</v>
      </c>
      <c r="D53" s="36" t="s">
        <v>173</v>
      </c>
      <c r="E53" s="49" t="s">
        <v>9</v>
      </c>
      <c r="F53" s="9"/>
      <c r="G53" s="10"/>
      <c r="H53" s="10"/>
      <c r="I53" s="10"/>
      <c r="J53" s="10"/>
      <c r="K53" s="9"/>
    </row>
    <row r="54" spans="1:11" s="17" customFormat="1" hidden="1">
      <c r="A54" s="6" t="s">
        <v>89</v>
      </c>
      <c r="B54" s="6"/>
      <c r="C54" s="6"/>
      <c r="D54" s="149" t="s">
        <v>92</v>
      </c>
      <c r="E54" s="150"/>
      <c r="F54" s="13">
        <f>F55</f>
        <v>0</v>
      </c>
      <c r="G54" s="13"/>
      <c r="H54" s="13">
        <f t="shared" ref="H54:K55" si="10">H55</f>
        <v>0</v>
      </c>
      <c r="I54" s="13">
        <f t="shared" si="10"/>
        <v>0</v>
      </c>
      <c r="J54" s="13">
        <f t="shared" si="10"/>
        <v>0</v>
      </c>
      <c r="K54" s="13">
        <f t="shared" si="10"/>
        <v>0</v>
      </c>
    </row>
    <row r="55" spans="1:11" s="17" customFormat="1" hidden="1">
      <c r="A55" s="6" t="s">
        <v>90</v>
      </c>
      <c r="B55" s="6"/>
      <c r="C55" s="6"/>
      <c r="D55" s="149" t="s">
        <v>92</v>
      </c>
      <c r="E55" s="150"/>
      <c r="F55" s="13">
        <f>F56</f>
        <v>0</v>
      </c>
      <c r="G55" s="13"/>
      <c r="H55" s="13">
        <f t="shared" si="10"/>
        <v>0</v>
      </c>
      <c r="I55" s="13">
        <f t="shared" si="10"/>
        <v>0</v>
      </c>
      <c r="J55" s="13">
        <f t="shared" si="10"/>
        <v>0</v>
      </c>
      <c r="K55" s="13">
        <f t="shared" si="10"/>
        <v>0</v>
      </c>
    </row>
    <row r="56" spans="1:11" ht="70.95" hidden="1">
      <c r="A56" s="7" t="s">
        <v>91</v>
      </c>
      <c r="B56" s="7" t="s">
        <v>73</v>
      </c>
      <c r="C56" s="7" t="s">
        <v>15</v>
      </c>
      <c r="D56" s="8" t="s">
        <v>74</v>
      </c>
      <c r="E56" s="49" t="s">
        <v>9</v>
      </c>
      <c r="F56" s="9"/>
      <c r="G56" s="10"/>
      <c r="H56" s="10"/>
      <c r="I56" s="10"/>
      <c r="J56" s="10"/>
      <c r="K56" s="9"/>
    </row>
    <row r="57" spans="1:11" s="17" customFormat="1" ht="35.200000000000003" customHeight="1">
      <c r="A57" s="6" t="s">
        <v>93</v>
      </c>
      <c r="B57" s="6"/>
      <c r="C57" s="6"/>
      <c r="D57" s="149" t="s">
        <v>19</v>
      </c>
      <c r="E57" s="150"/>
      <c r="F57" s="13">
        <f>F58</f>
        <v>6762.3450800000001</v>
      </c>
      <c r="G57" s="13"/>
      <c r="H57" s="13">
        <f>H58</f>
        <v>6762.3450800000001</v>
      </c>
      <c r="I57" s="13">
        <f>I58</f>
        <v>6762.3450800000001</v>
      </c>
      <c r="J57" s="13">
        <f>J58</f>
        <v>0</v>
      </c>
      <c r="K57" s="13">
        <f>K58</f>
        <v>3208</v>
      </c>
    </row>
    <row r="58" spans="1:11" s="17" customFormat="1" ht="45.8" customHeight="1">
      <c r="A58" s="6" t="s">
        <v>94</v>
      </c>
      <c r="B58" s="6"/>
      <c r="C58" s="6"/>
      <c r="D58" s="149" t="s">
        <v>19</v>
      </c>
      <c r="E58" s="150"/>
      <c r="F58" s="13">
        <f>F59+F60+F66+F67+F71+F72+F73+F74+F89+F90+F94+F98</f>
        <v>6762.3450800000001</v>
      </c>
      <c r="G58" s="13">
        <f t="shared" ref="G58:K58" si="11">G59+G60+G66+G67+G71+G72+G73+G74+G89+G90+G94+G98</f>
        <v>0</v>
      </c>
      <c r="H58" s="13">
        <f t="shared" si="11"/>
        <v>6762.3450800000001</v>
      </c>
      <c r="I58" s="13">
        <f t="shared" si="11"/>
        <v>6762.3450800000001</v>
      </c>
      <c r="J58" s="13">
        <f t="shared" si="11"/>
        <v>0</v>
      </c>
      <c r="K58" s="13">
        <f t="shared" si="11"/>
        <v>3208</v>
      </c>
    </row>
    <row r="59" spans="1:11" ht="80.2" customHeight="1">
      <c r="A59" s="7" t="s">
        <v>95</v>
      </c>
      <c r="B59" s="7" t="s">
        <v>73</v>
      </c>
      <c r="C59" s="7" t="s">
        <v>15</v>
      </c>
      <c r="D59" s="8" t="s">
        <v>74</v>
      </c>
      <c r="E59" s="49" t="s">
        <v>9</v>
      </c>
      <c r="F59" s="9">
        <v>-2</v>
      </c>
      <c r="G59" s="9"/>
      <c r="H59" s="9">
        <v>-2</v>
      </c>
      <c r="I59" s="9">
        <v>-2</v>
      </c>
      <c r="J59" s="9"/>
      <c r="K59" s="9">
        <v>-2</v>
      </c>
    </row>
    <row r="60" spans="1:11">
      <c r="A60" s="151" t="s">
        <v>112</v>
      </c>
      <c r="B60" s="151" t="s">
        <v>111</v>
      </c>
      <c r="C60" s="151" t="s">
        <v>21</v>
      </c>
      <c r="D60" s="147" t="s">
        <v>113</v>
      </c>
      <c r="E60" s="110" t="s">
        <v>287</v>
      </c>
      <c r="F60" s="13">
        <f t="shared" ref="F60:K60" si="12">F61+F62+F63+F64+F65</f>
        <v>210</v>
      </c>
      <c r="G60" s="13">
        <f t="shared" si="12"/>
        <v>0</v>
      </c>
      <c r="H60" s="13">
        <f t="shared" si="12"/>
        <v>210</v>
      </c>
      <c r="I60" s="13">
        <f t="shared" si="12"/>
        <v>210</v>
      </c>
      <c r="J60" s="13">
        <f t="shared" si="12"/>
        <v>0</v>
      </c>
      <c r="K60" s="13">
        <f t="shared" si="12"/>
        <v>210</v>
      </c>
    </row>
    <row r="61" spans="1:11" ht="95.25" customHeight="1">
      <c r="A61" s="152"/>
      <c r="B61" s="152"/>
      <c r="C61" s="152"/>
      <c r="D61" s="148"/>
      <c r="E61" s="49" t="s">
        <v>158</v>
      </c>
      <c r="F61" s="9">
        <v>210</v>
      </c>
      <c r="G61" s="9"/>
      <c r="H61" s="9">
        <v>210</v>
      </c>
      <c r="I61" s="9">
        <v>210</v>
      </c>
      <c r="J61" s="9"/>
      <c r="K61" s="9">
        <v>210</v>
      </c>
    </row>
    <row r="62" spans="1:11" ht="177.35" hidden="1">
      <c r="A62" s="152"/>
      <c r="B62" s="152"/>
      <c r="C62" s="152"/>
      <c r="D62" s="148"/>
      <c r="E62" s="49" t="s">
        <v>159</v>
      </c>
      <c r="F62" s="9"/>
      <c r="G62" s="9"/>
      <c r="H62" s="9"/>
      <c r="I62" s="9"/>
      <c r="J62" s="9"/>
      <c r="K62" s="9"/>
    </row>
    <row r="63" spans="1:11" ht="53.2" hidden="1">
      <c r="A63" s="152"/>
      <c r="B63" s="152"/>
      <c r="C63" s="152"/>
      <c r="D63" s="148"/>
      <c r="E63" s="49" t="s">
        <v>225</v>
      </c>
      <c r="F63" s="77"/>
      <c r="G63" s="77"/>
      <c r="H63" s="77"/>
      <c r="I63" s="77"/>
      <c r="J63" s="77"/>
      <c r="K63" s="77"/>
    </row>
    <row r="64" spans="1:11" ht="53.2" hidden="1">
      <c r="A64" s="152"/>
      <c r="B64" s="152"/>
      <c r="C64" s="152"/>
      <c r="D64" s="148"/>
      <c r="E64" s="49" t="s">
        <v>226</v>
      </c>
      <c r="F64" s="77"/>
      <c r="G64" s="77"/>
      <c r="H64" s="77"/>
      <c r="I64" s="77"/>
      <c r="J64" s="77"/>
      <c r="K64" s="77"/>
    </row>
    <row r="65" spans="1:11" ht="70.95" hidden="1">
      <c r="A65" s="153"/>
      <c r="B65" s="153"/>
      <c r="C65" s="153"/>
      <c r="D65" s="164"/>
      <c r="E65" s="49" t="s">
        <v>227</v>
      </c>
      <c r="F65" s="77"/>
      <c r="G65" s="77"/>
      <c r="H65" s="77"/>
      <c r="I65" s="77"/>
      <c r="J65" s="77"/>
      <c r="K65" s="77"/>
    </row>
    <row r="66" spans="1:11" ht="53.2" hidden="1">
      <c r="A66" s="7" t="s">
        <v>115</v>
      </c>
      <c r="B66" s="7" t="s">
        <v>114</v>
      </c>
      <c r="C66" s="7" t="s">
        <v>21</v>
      </c>
      <c r="D66" s="23" t="s">
        <v>116</v>
      </c>
      <c r="E66" s="50" t="s">
        <v>157</v>
      </c>
      <c r="F66" s="9"/>
      <c r="G66" s="10"/>
      <c r="H66" s="10"/>
      <c r="I66" s="9"/>
      <c r="J66" s="10"/>
      <c r="K66" s="9"/>
    </row>
    <row r="67" spans="1:11" hidden="1">
      <c r="A67" s="151" t="s">
        <v>128</v>
      </c>
      <c r="B67" s="151" t="s">
        <v>117</v>
      </c>
      <c r="C67" s="151" t="s">
        <v>21</v>
      </c>
      <c r="D67" s="135" t="s">
        <v>118</v>
      </c>
      <c r="E67" s="110" t="s">
        <v>254</v>
      </c>
      <c r="F67" s="13">
        <f t="shared" ref="F67:K67" si="13">F68+F69+F70</f>
        <v>0</v>
      </c>
      <c r="G67" s="13">
        <f t="shared" si="13"/>
        <v>0</v>
      </c>
      <c r="H67" s="13">
        <f t="shared" si="13"/>
        <v>0</v>
      </c>
      <c r="I67" s="13">
        <f t="shared" si="13"/>
        <v>0</v>
      </c>
      <c r="J67" s="13">
        <f t="shared" si="13"/>
        <v>0</v>
      </c>
      <c r="K67" s="13">
        <f t="shared" si="13"/>
        <v>0</v>
      </c>
    </row>
    <row r="68" spans="1:11" ht="35.5" hidden="1">
      <c r="A68" s="152"/>
      <c r="B68" s="152"/>
      <c r="C68" s="152"/>
      <c r="D68" s="136"/>
      <c r="E68" s="49" t="s">
        <v>156</v>
      </c>
      <c r="F68" s="9"/>
      <c r="G68" s="9"/>
      <c r="H68" s="9"/>
      <c r="I68" s="9"/>
      <c r="J68" s="9"/>
      <c r="K68" s="9"/>
    </row>
    <row r="69" spans="1:11" ht="53.2" hidden="1">
      <c r="A69" s="152"/>
      <c r="B69" s="152"/>
      <c r="C69" s="152"/>
      <c r="D69" s="136"/>
      <c r="E69" s="49" t="s">
        <v>248</v>
      </c>
      <c r="F69" s="77"/>
      <c r="G69" s="77"/>
      <c r="H69" s="77"/>
      <c r="I69" s="77"/>
      <c r="J69" s="77"/>
      <c r="K69" s="77"/>
    </row>
    <row r="70" spans="1:11" ht="35.5" hidden="1">
      <c r="A70" s="153"/>
      <c r="B70" s="153"/>
      <c r="C70" s="153"/>
      <c r="D70" s="137"/>
      <c r="E70" s="49" t="s">
        <v>250</v>
      </c>
      <c r="F70" s="77"/>
      <c r="G70" s="77"/>
      <c r="H70" s="77"/>
      <c r="I70" s="77"/>
      <c r="J70" s="77"/>
      <c r="K70" s="77"/>
    </row>
    <row r="71" spans="1:11" ht="35.5" hidden="1">
      <c r="A71" s="104" t="s">
        <v>127</v>
      </c>
      <c r="B71" s="104" t="s">
        <v>126</v>
      </c>
      <c r="C71" s="104" t="s">
        <v>21</v>
      </c>
      <c r="D71" s="25" t="s">
        <v>129</v>
      </c>
      <c r="E71" s="51" t="s">
        <v>130</v>
      </c>
      <c r="F71" s="9"/>
      <c r="G71" s="9"/>
      <c r="H71" s="9"/>
      <c r="I71" s="9"/>
      <c r="J71" s="9"/>
      <c r="K71" s="9"/>
    </row>
    <row r="72" spans="1:11" ht="53.2" hidden="1">
      <c r="A72" s="104" t="s">
        <v>189</v>
      </c>
      <c r="B72" s="104" t="s">
        <v>190</v>
      </c>
      <c r="C72" s="104" t="s">
        <v>21</v>
      </c>
      <c r="D72" s="25" t="s">
        <v>191</v>
      </c>
      <c r="E72" s="51" t="s">
        <v>9</v>
      </c>
      <c r="F72" s="77"/>
      <c r="G72" s="77"/>
      <c r="H72" s="77"/>
      <c r="I72" s="77"/>
      <c r="J72" s="77"/>
      <c r="K72" s="77"/>
    </row>
    <row r="73" spans="1:11" ht="53.2" hidden="1">
      <c r="A73" s="104" t="s">
        <v>194</v>
      </c>
      <c r="B73" s="104" t="s">
        <v>193</v>
      </c>
      <c r="C73" s="104" t="s">
        <v>21</v>
      </c>
      <c r="D73" s="25" t="s">
        <v>192</v>
      </c>
      <c r="E73" s="51" t="s">
        <v>9</v>
      </c>
      <c r="F73" s="77"/>
      <c r="G73" s="77"/>
      <c r="H73" s="77"/>
      <c r="I73" s="77"/>
      <c r="J73" s="77"/>
      <c r="K73" s="77"/>
    </row>
    <row r="74" spans="1:11">
      <c r="A74" s="151" t="s">
        <v>142</v>
      </c>
      <c r="B74" s="151" t="s">
        <v>57</v>
      </c>
      <c r="C74" s="151" t="s">
        <v>21</v>
      </c>
      <c r="D74" s="147" t="s">
        <v>58</v>
      </c>
      <c r="E74" s="109" t="s">
        <v>255</v>
      </c>
      <c r="F74" s="79">
        <f t="shared" ref="F74:K74" si="14">F75+F76+F77+F78+F79+F80+F81+F82+F83+F84+F85+F86+F87+F88</f>
        <v>410</v>
      </c>
      <c r="G74" s="79">
        <f t="shared" si="14"/>
        <v>0</v>
      </c>
      <c r="H74" s="79">
        <f t="shared" si="14"/>
        <v>410</v>
      </c>
      <c r="I74" s="79">
        <f t="shared" si="14"/>
        <v>410</v>
      </c>
      <c r="J74" s="79">
        <f t="shared" si="14"/>
        <v>0</v>
      </c>
      <c r="K74" s="79">
        <f t="shared" si="14"/>
        <v>0</v>
      </c>
    </row>
    <row r="75" spans="1:11" ht="70.95">
      <c r="A75" s="152"/>
      <c r="B75" s="152"/>
      <c r="C75" s="152"/>
      <c r="D75" s="148"/>
      <c r="E75" s="52" t="s">
        <v>263</v>
      </c>
      <c r="F75" s="9">
        <v>140</v>
      </c>
      <c r="G75" s="10"/>
      <c r="H75" s="10">
        <v>140</v>
      </c>
      <c r="I75" s="9">
        <v>140</v>
      </c>
      <c r="J75" s="10"/>
      <c r="K75" s="9">
        <v>0</v>
      </c>
    </row>
    <row r="76" spans="1:11" ht="70.95">
      <c r="A76" s="152"/>
      <c r="B76" s="152"/>
      <c r="C76" s="152"/>
      <c r="D76" s="148"/>
      <c r="E76" s="53" t="s">
        <v>264</v>
      </c>
      <c r="F76" s="9">
        <v>270</v>
      </c>
      <c r="G76" s="10"/>
      <c r="H76" s="10">
        <v>270</v>
      </c>
      <c r="I76" s="9">
        <v>270</v>
      </c>
      <c r="J76" s="10"/>
      <c r="K76" s="9">
        <v>0</v>
      </c>
    </row>
    <row r="77" spans="1:11" ht="53.2" hidden="1">
      <c r="A77" s="152"/>
      <c r="B77" s="152"/>
      <c r="C77" s="152"/>
      <c r="D77" s="148"/>
      <c r="E77" s="53" t="s">
        <v>133</v>
      </c>
      <c r="F77" s="9"/>
      <c r="G77" s="10"/>
      <c r="H77" s="10"/>
      <c r="I77" s="9"/>
      <c r="J77" s="10"/>
      <c r="K77" s="9"/>
    </row>
    <row r="78" spans="1:11" hidden="1">
      <c r="A78" s="152"/>
      <c r="B78" s="152"/>
      <c r="C78" s="152"/>
      <c r="D78" s="148"/>
      <c r="E78" s="53" t="s">
        <v>134</v>
      </c>
      <c r="F78" s="9"/>
      <c r="G78" s="10"/>
      <c r="H78" s="10"/>
      <c r="I78" s="9"/>
      <c r="J78" s="10"/>
      <c r="K78" s="9"/>
    </row>
    <row r="79" spans="1:11" ht="35.5" hidden="1">
      <c r="A79" s="152"/>
      <c r="B79" s="152"/>
      <c r="C79" s="152"/>
      <c r="D79" s="148"/>
      <c r="E79" s="53" t="s">
        <v>231</v>
      </c>
      <c r="F79" s="77"/>
      <c r="G79" s="78"/>
      <c r="H79" s="78"/>
      <c r="I79" s="77"/>
      <c r="J79" s="78"/>
      <c r="K79" s="77"/>
    </row>
    <row r="80" spans="1:11" ht="35.5" hidden="1">
      <c r="A80" s="152"/>
      <c r="B80" s="152"/>
      <c r="C80" s="152"/>
      <c r="D80" s="148"/>
      <c r="E80" s="53" t="s">
        <v>164</v>
      </c>
      <c r="F80" s="9"/>
      <c r="G80" s="10"/>
      <c r="H80" s="10"/>
      <c r="I80" s="9"/>
      <c r="J80" s="10"/>
      <c r="K80" s="9"/>
    </row>
    <row r="81" spans="1:11" ht="70.95" hidden="1">
      <c r="A81" s="152"/>
      <c r="B81" s="152"/>
      <c r="C81" s="152"/>
      <c r="D81" s="148"/>
      <c r="E81" s="53" t="s">
        <v>144</v>
      </c>
      <c r="F81" s="9"/>
      <c r="G81" s="10"/>
      <c r="H81" s="10"/>
      <c r="I81" s="9"/>
      <c r="J81" s="10"/>
      <c r="K81" s="9"/>
    </row>
    <row r="82" spans="1:11" ht="53.2" hidden="1">
      <c r="A82" s="152"/>
      <c r="B82" s="152"/>
      <c r="C82" s="152"/>
      <c r="D82" s="148"/>
      <c r="E82" s="53" t="s">
        <v>165</v>
      </c>
      <c r="F82" s="9"/>
      <c r="G82" s="10"/>
      <c r="H82" s="10"/>
      <c r="I82" s="9"/>
      <c r="J82" s="10"/>
      <c r="K82" s="9"/>
    </row>
    <row r="83" spans="1:11" ht="35.5" hidden="1">
      <c r="A83" s="152"/>
      <c r="B83" s="152"/>
      <c r="C83" s="152"/>
      <c r="D83" s="148"/>
      <c r="E83" s="53" t="s">
        <v>132</v>
      </c>
      <c r="F83" s="26"/>
      <c r="G83" s="10"/>
      <c r="H83" s="10"/>
      <c r="I83" s="9"/>
      <c r="J83" s="10"/>
      <c r="K83" s="9"/>
    </row>
    <row r="84" spans="1:11" ht="70.95" hidden="1">
      <c r="A84" s="152"/>
      <c r="B84" s="152"/>
      <c r="C84" s="152"/>
      <c r="D84" s="148"/>
      <c r="E84" s="52" t="s">
        <v>195</v>
      </c>
      <c r="F84" s="77"/>
      <c r="G84" s="78"/>
      <c r="H84" s="78"/>
      <c r="I84" s="77"/>
      <c r="J84" s="78"/>
      <c r="K84" s="77"/>
    </row>
    <row r="85" spans="1:11" ht="35.5" hidden="1">
      <c r="A85" s="152"/>
      <c r="B85" s="152"/>
      <c r="C85" s="152"/>
      <c r="D85" s="148"/>
      <c r="E85" s="53" t="s">
        <v>196</v>
      </c>
      <c r="F85" s="77"/>
      <c r="G85" s="78"/>
      <c r="H85" s="78"/>
      <c r="I85" s="77"/>
      <c r="J85" s="78"/>
      <c r="K85" s="77"/>
    </row>
    <row r="86" spans="1:11" ht="53.2" hidden="1">
      <c r="A86" s="152"/>
      <c r="B86" s="152"/>
      <c r="C86" s="152"/>
      <c r="D86" s="148"/>
      <c r="E86" s="53" t="s">
        <v>197</v>
      </c>
      <c r="F86" s="77"/>
      <c r="G86" s="78"/>
      <c r="H86" s="78"/>
      <c r="I86" s="77"/>
      <c r="J86" s="78"/>
      <c r="K86" s="77"/>
    </row>
    <row r="87" spans="1:11" ht="53.2" hidden="1">
      <c r="A87" s="152"/>
      <c r="B87" s="152"/>
      <c r="C87" s="152"/>
      <c r="D87" s="148"/>
      <c r="E87" s="53" t="s">
        <v>198</v>
      </c>
      <c r="F87" s="77"/>
      <c r="G87" s="78"/>
      <c r="H87" s="78"/>
      <c r="I87" s="77"/>
      <c r="J87" s="78"/>
      <c r="K87" s="77"/>
    </row>
    <row r="88" spans="1:11" ht="35.5" hidden="1">
      <c r="A88" s="153"/>
      <c r="B88" s="153"/>
      <c r="C88" s="153"/>
      <c r="D88" s="164"/>
      <c r="E88" s="53" t="s">
        <v>199</v>
      </c>
      <c r="F88" s="77"/>
      <c r="G88" s="78"/>
      <c r="H88" s="78"/>
      <c r="I88" s="77"/>
      <c r="J88" s="78"/>
      <c r="K88" s="77"/>
    </row>
    <row r="89" spans="1:11" ht="35.5" hidden="1">
      <c r="A89" s="7" t="s">
        <v>232</v>
      </c>
      <c r="B89" s="7" t="s">
        <v>104</v>
      </c>
      <c r="C89" s="7" t="s">
        <v>105</v>
      </c>
      <c r="D89" s="23" t="s">
        <v>106</v>
      </c>
      <c r="E89" s="52" t="s">
        <v>233</v>
      </c>
      <c r="F89" s="80"/>
      <c r="G89" s="78"/>
      <c r="H89" s="80"/>
      <c r="I89" s="80"/>
      <c r="J89" s="78"/>
      <c r="K89" s="80"/>
    </row>
    <row r="90" spans="1:11" hidden="1">
      <c r="A90" s="151" t="s">
        <v>175</v>
      </c>
      <c r="B90" s="158" t="s">
        <v>174</v>
      </c>
      <c r="C90" s="158" t="s">
        <v>23</v>
      </c>
      <c r="D90" s="135" t="s">
        <v>107</v>
      </c>
      <c r="E90" s="111" t="s">
        <v>188</v>
      </c>
      <c r="F90" s="112">
        <f t="shared" ref="F90:K90" si="15">F91+F92+F93</f>
        <v>0</v>
      </c>
      <c r="G90" s="112">
        <f t="shared" si="15"/>
        <v>0</v>
      </c>
      <c r="H90" s="112">
        <f t="shared" si="15"/>
        <v>0</v>
      </c>
      <c r="I90" s="112">
        <f t="shared" si="15"/>
        <v>0</v>
      </c>
      <c r="J90" s="112">
        <f t="shared" si="15"/>
        <v>0</v>
      </c>
      <c r="K90" s="112">
        <f t="shared" si="15"/>
        <v>0</v>
      </c>
    </row>
    <row r="91" spans="1:11" ht="53.2" hidden="1">
      <c r="A91" s="152"/>
      <c r="B91" s="159"/>
      <c r="C91" s="159"/>
      <c r="D91" s="136"/>
      <c r="E91" s="52" t="s">
        <v>244</v>
      </c>
      <c r="F91" s="80"/>
      <c r="G91" s="78"/>
      <c r="H91" s="80"/>
      <c r="I91" s="80"/>
      <c r="J91" s="78"/>
      <c r="K91" s="80"/>
    </row>
    <row r="92" spans="1:11" ht="53.2" hidden="1">
      <c r="A92" s="152"/>
      <c r="B92" s="159"/>
      <c r="C92" s="159"/>
      <c r="D92" s="136"/>
      <c r="E92" s="52" t="s">
        <v>228</v>
      </c>
      <c r="F92" s="80"/>
      <c r="G92" s="78"/>
      <c r="H92" s="80"/>
      <c r="I92" s="80"/>
      <c r="J92" s="78"/>
      <c r="K92" s="80"/>
    </row>
    <row r="93" spans="1:11" ht="53.2" hidden="1">
      <c r="A93" s="153"/>
      <c r="B93" s="160"/>
      <c r="C93" s="160"/>
      <c r="D93" s="137"/>
      <c r="E93" s="52" t="s">
        <v>143</v>
      </c>
      <c r="F93" s="18"/>
      <c r="G93" s="10"/>
      <c r="H93" s="18"/>
      <c r="I93" s="18"/>
      <c r="J93" s="10"/>
      <c r="K93" s="18"/>
    </row>
    <row r="94" spans="1:11" ht="78.75" customHeight="1">
      <c r="A94" s="151" t="s">
        <v>123</v>
      </c>
      <c r="B94" s="151" t="s">
        <v>122</v>
      </c>
      <c r="C94" s="151" t="s">
        <v>24</v>
      </c>
      <c r="D94" s="135" t="s">
        <v>124</v>
      </c>
      <c r="E94" s="23" t="s">
        <v>284</v>
      </c>
      <c r="F94" s="18">
        <v>3000</v>
      </c>
      <c r="G94" s="10"/>
      <c r="H94" s="18">
        <v>3000</v>
      </c>
      <c r="I94" s="18">
        <v>3000</v>
      </c>
      <c r="J94" s="10"/>
      <c r="K94" s="18">
        <v>3000</v>
      </c>
    </row>
    <row r="95" spans="1:11" ht="35.5">
      <c r="A95" s="152"/>
      <c r="B95" s="152"/>
      <c r="C95" s="152"/>
      <c r="D95" s="136"/>
      <c r="E95" s="129" t="s">
        <v>283</v>
      </c>
      <c r="F95" s="130">
        <v>1500</v>
      </c>
      <c r="G95" s="65"/>
      <c r="H95" s="130">
        <v>1500</v>
      </c>
      <c r="I95" s="130">
        <v>1500</v>
      </c>
      <c r="J95" s="65"/>
      <c r="K95" s="130">
        <v>1500</v>
      </c>
    </row>
    <row r="96" spans="1:11" ht="36" customHeight="1">
      <c r="A96" s="152"/>
      <c r="B96" s="152"/>
      <c r="C96" s="152"/>
      <c r="D96" s="136"/>
      <c r="E96" s="129" t="s">
        <v>285</v>
      </c>
      <c r="F96" s="130">
        <v>1500</v>
      </c>
      <c r="G96" s="65"/>
      <c r="H96" s="130">
        <v>1500</v>
      </c>
      <c r="I96" s="130">
        <v>1500</v>
      </c>
      <c r="J96" s="65"/>
      <c r="K96" s="130">
        <v>1500</v>
      </c>
    </row>
    <row r="97" spans="1:11" ht="35.5" hidden="1">
      <c r="A97" s="153"/>
      <c r="B97" s="153"/>
      <c r="C97" s="153"/>
      <c r="D97" s="137"/>
      <c r="E97" s="93" t="s">
        <v>230</v>
      </c>
      <c r="F97" s="94"/>
      <c r="G97" s="95"/>
      <c r="H97" s="94"/>
      <c r="I97" s="94"/>
      <c r="J97" s="95"/>
      <c r="K97" s="95"/>
    </row>
    <row r="98" spans="1:11">
      <c r="A98" s="151" t="s">
        <v>121</v>
      </c>
      <c r="B98" s="151" t="s">
        <v>120</v>
      </c>
      <c r="C98" s="151" t="s">
        <v>26</v>
      </c>
      <c r="D98" s="145" t="s">
        <v>27</v>
      </c>
      <c r="E98" s="110" t="s">
        <v>255</v>
      </c>
      <c r="F98" s="112">
        <f>F99+F100+F101+F102+F103+F104+F105+F115+F106+F107+F108+F109+F110+F111+F112+F113+F114</f>
        <v>3144.3450800000001</v>
      </c>
      <c r="G98" s="112">
        <f t="shared" ref="G98:K98" si="16">G99+G100+G101+G102+G103+G104+G105+G115+G106+G107+G108+G109+G110+G111+G112+G113+G114</f>
        <v>0</v>
      </c>
      <c r="H98" s="112">
        <f t="shared" si="16"/>
        <v>3144.3450800000001</v>
      </c>
      <c r="I98" s="112">
        <f t="shared" si="16"/>
        <v>3144.3450800000001</v>
      </c>
      <c r="J98" s="112">
        <f t="shared" si="16"/>
        <v>0</v>
      </c>
      <c r="K98" s="112">
        <f t="shared" si="16"/>
        <v>0</v>
      </c>
    </row>
    <row r="99" spans="1:11" ht="84.8" customHeight="1">
      <c r="A99" s="152"/>
      <c r="B99" s="152"/>
      <c r="C99" s="152"/>
      <c r="D99" s="145"/>
      <c r="E99" s="122" t="s">
        <v>265</v>
      </c>
      <c r="F99" s="18">
        <v>172.3</v>
      </c>
      <c r="G99" s="10"/>
      <c r="H99" s="18">
        <v>172.3</v>
      </c>
      <c r="I99" s="18">
        <v>172.3</v>
      </c>
      <c r="J99" s="10"/>
      <c r="K99" s="10">
        <v>0</v>
      </c>
    </row>
    <row r="100" spans="1:11" ht="84.8" customHeight="1">
      <c r="A100" s="152"/>
      <c r="B100" s="152"/>
      <c r="C100" s="152"/>
      <c r="D100" s="145"/>
      <c r="E100" s="121" t="s">
        <v>266</v>
      </c>
      <c r="F100" s="18">
        <v>87.6</v>
      </c>
      <c r="G100" s="10"/>
      <c r="H100" s="18">
        <v>87.6</v>
      </c>
      <c r="I100" s="18">
        <v>87.6</v>
      </c>
      <c r="J100" s="10"/>
      <c r="K100" s="10">
        <v>0</v>
      </c>
    </row>
    <row r="101" spans="1:11" ht="84.8" customHeight="1">
      <c r="A101" s="152"/>
      <c r="B101" s="152"/>
      <c r="C101" s="152"/>
      <c r="D101" s="145"/>
      <c r="E101" s="121" t="s">
        <v>267</v>
      </c>
      <c r="F101" s="18">
        <v>283.2</v>
      </c>
      <c r="G101" s="10"/>
      <c r="H101" s="18">
        <v>283.2</v>
      </c>
      <c r="I101" s="18">
        <v>283.2</v>
      </c>
      <c r="J101" s="10"/>
      <c r="K101" s="10">
        <v>0</v>
      </c>
    </row>
    <row r="102" spans="1:11" ht="84.8" customHeight="1">
      <c r="A102" s="152"/>
      <c r="B102" s="152"/>
      <c r="C102" s="152"/>
      <c r="D102" s="145"/>
      <c r="E102" s="121" t="s">
        <v>268</v>
      </c>
      <c r="F102" s="18">
        <v>248.2</v>
      </c>
      <c r="G102" s="10"/>
      <c r="H102" s="18">
        <v>248.2</v>
      </c>
      <c r="I102" s="18">
        <v>248.2</v>
      </c>
      <c r="J102" s="10"/>
      <c r="K102" s="10">
        <v>0</v>
      </c>
    </row>
    <row r="103" spans="1:11" ht="84.8" customHeight="1">
      <c r="A103" s="152"/>
      <c r="B103" s="152"/>
      <c r="C103" s="152"/>
      <c r="D103" s="145"/>
      <c r="E103" s="121" t="s">
        <v>269</v>
      </c>
      <c r="F103" s="18">
        <v>213.2</v>
      </c>
      <c r="G103" s="10"/>
      <c r="H103" s="18">
        <v>213.2</v>
      </c>
      <c r="I103" s="18">
        <v>213.2</v>
      </c>
      <c r="J103" s="10"/>
      <c r="K103" s="10">
        <v>0</v>
      </c>
    </row>
    <row r="104" spans="1:11" ht="84.8" customHeight="1">
      <c r="A104" s="152"/>
      <c r="B104" s="152"/>
      <c r="C104" s="152"/>
      <c r="D104" s="145"/>
      <c r="E104" s="121" t="s">
        <v>270</v>
      </c>
      <c r="F104" s="18">
        <v>280.3</v>
      </c>
      <c r="G104" s="10"/>
      <c r="H104" s="18">
        <v>280.3</v>
      </c>
      <c r="I104" s="18">
        <v>280.3</v>
      </c>
      <c r="J104" s="10"/>
      <c r="K104" s="10">
        <v>0</v>
      </c>
    </row>
    <row r="105" spans="1:11" ht="84.8" customHeight="1">
      <c r="A105" s="152"/>
      <c r="B105" s="152"/>
      <c r="C105" s="152"/>
      <c r="D105" s="145"/>
      <c r="E105" s="121" t="s">
        <v>271</v>
      </c>
      <c r="F105" s="18">
        <v>794.2</v>
      </c>
      <c r="G105" s="10"/>
      <c r="H105" s="18">
        <v>794.2</v>
      </c>
      <c r="I105" s="18">
        <v>794.2</v>
      </c>
      <c r="J105" s="10"/>
      <c r="K105" s="10">
        <v>0</v>
      </c>
    </row>
    <row r="106" spans="1:11" ht="84.8" customHeight="1">
      <c r="A106" s="152"/>
      <c r="B106" s="152"/>
      <c r="C106" s="152"/>
      <c r="D106" s="145"/>
      <c r="E106" s="125" t="s">
        <v>276</v>
      </c>
      <c r="F106" s="80">
        <v>5.10839</v>
      </c>
      <c r="G106" s="10"/>
      <c r="H106" s="80">
        <v>5.10839</v>
      </c>
      <c r="I106" s="80">
        <v>5.10839</v>
      </c>
      <c r="J106" s="10"/>
      <c r="K106" s="10">
        <v>0</v>
      </c>
    </row>
    <row r="107" spans="1:11" ht="84.8" customHeight="1">
      <c r="A107" s="152"/>
      <c r="B107" s="152"/>
      <c r="C107" s="152"/>
      <c r="D107" s="145"/>
      <c r="E107" s="125" t="s">
        <v>282</v>
      </c>
      <c r="F107" s="80">
        <v>18.587019999999999</v>
      </c>
      <c r="G107" s="10"/>
      <c r="H107" s="80">
        <v>18.587019999999999</v>
      </c>
      <c r="I107" s="80">
        <v>18.587019999999999</v>
      </c>
      <c r="J107" s="10"/>
      <c r="K107" s="10">
        <v>0</v>
      </c>
    </row>
    <row r="108" spans="1:11" ht="84.8" customHeight="1">
      <c r="A108" s="152"/>
      <c r="B108" s="152"/>
      <c r="C108" s="152"/>
      <c r="D108" s="145"/>
      <c r="E108" s="125" t="s">
        <v>279</v>
      </c>
      <c r="F108" s="80">
        <v>8.8146699999999996</v>
      </c>
      <c r="G108" s="10"/>
      <c r="H108" s="80">
        <v>8.8146699999999996</v>
      </c>
      <c r="I108" s="80">
        <v>8.8146699999999996</v>
      </c>
      <c r="J108" s="10"/>
      <c r="K108" s="10">
        <v>0</v>
      </c>
    </row>
    <row r="109" spans="1:11" ht="84.8" customHeight="1">
      <c r="A109" s="152"/>
      <c r="B109" s="152"/>
      <c r="C109" s="152"/>
      <c r="D109" s="145"/>
      <c r="E109" s="125" t="s">
        <v>274</v>
      </c>
      <c r="F109" s="80">
        <v>2.5849799999999998</v>
      </c>
      <c r="G109" s="78"/>
      <c r="H109" s="80">
        <v>2.5849799999999998</v>
      </c>
      <c r="I109" s="80">
        <v>2.5849799999999998</v>
      </c>
      <c r="J109" s="78"/>
      <c r="K109" s="78">
        <v>0</v>
      </c>
    </row>
    <row r="110" spans="1:11" ht="84.8" customHeight="1">
      <c r="A110" s="152"/>
      <c r="B110" s="152"/>
      <c r="C110" s="152"/>
      <c r="D110" s="145"/>
      <c r="E110" s="125" t="s">
        <v>275</v>
      </c>
      <c r="F110" s="80">
        <v>5.8255999999999997</v>
      </c>
      <c r="G110" s="78"/>
      <c r="H110" s="80">
        <v>5.8255999999999997</v>
      </c>
      <c r="I110" s="80">
        <v>5.8255999999999997</v>
      </c>
      <c r="J110" s="78"/>
      <c r="K110" s="78">
        <v>0</v>
      </c>
    </row>
    <row r="111" spans="1:11" ht="84.8" customHeight="1">
      <c r="A111" s="152"/>
      <c r="B111" s="152"/>
      <c r="C111" s="152"/>
      <c r="D111" s="145"/>
      <c r="E111" s="125" t="s">
        <v>277</v>
      </c>
      <c r="F111" s="80">
        <v>1.7283200000000001</v>
      </c>
      <c r="G111" s="78"/>
      <c r="H111" s="80">
        <v>1.7283200000000001</v>
      </c>
      <c r="I111" s="80">
        <v>1.7283200000000001</v>
      </c>
      <c r="J111" s="78"/>
      <c r="K111" s="78">
        <v>0</v>
      </c>
    </row>
    <row r="112" spans="1:11" ht="84.8" customHeight="1">
      <c r="A112" s="152"/>
      <c r="B112" s="152"/>
      <c r="C112" s="152"/>
      <c r="D112" s="145"/>
      <c r="E112" s="125" t="s">
        <v>278</v>
      </c>
      <c r="F112" s="80">
        <v>10.27224</v>
      </c>
      <c r="G112" s="78"/>
      <c r="H112" s="80">
        <v>10.27224</v>
      </c>
      <c r="I112" s="80">
        <v>10.27224</v>
      </c>
      <c r="J112" s="78"/>
      <c r="K112" s="78">
        <v>0</v>
      </c>
    </row>
    <row r="113" spans="1:11" ht="84.8" customHeight="1">
      <c r="A113" s="152"/>
      <c r="B113" s="152"/>
      <c r="C113" s="152"/>
      <c r="D113" s="145"/>
      <c r="E113" s="125" t="s">
        <v>280</v>
      </c>
      <c r="F113" s="80">
        <v>8.5023800000000005</v>
      </c>
      <c r="G113" s="78"/>
      <c r="H113" s="80">
        <v>8.5023800000000005</v>
      </c>
      <c r="I113" s="80">
        <v>8.5023800000000005</v>
      </c>
      <c r="J113" s="78"/>
      <c r="K113" s="78">
        <v>0</v>
      </c>
    </row>
    <row r="114" spans="1:11" ht="84.8" customHeight="1">
      <c r="A114" s="152"/>
      <c r="B114" s="152"/>
      <c r="C114" s="152"/>
      <c r="D114" s="145"/>
      <c r="E114" s="125" t="s">
        <v>281</v>
      </c>
      <c r="F114" s="80">
        <v>3.9214799999999999</v>
      </c>
      <c r="G114" s="78"/>
      <c r="H114" s="80">
        <v>3.9214799999999999</v>
      </c>
      <c r="I114" s="80">
        <v>3.9214799999999999</v>
      </c>
      <c r="J114" s="78"/>
      <c r="K114" s="78">
        <v>0</v>
      </c>
    </row>
    <row r="115" spans="1:11" ht="31.6" customHeight="1">
      <c r="A115" s="153"/>
      <c r="B115" s="153"/>
      <c r="C115" s="153"/>
      <c r="D115" s="145"/>
      <c r="E115" s="121" t="s">
        <v>272</v>
      </c>
      <c r="F115" s="18">
        <v>1000</v>
      </c>
      <c r="G115" s="10"/>
      <c r="H115" s="18">
        <v>1000</v>
      </c>
      <c r="I115" s="18">
        <v>1000</v>
      </c>
      <c r="J115" s="10"/>
      <c r="K115" s="10">
        <v>0</v>
      </c>
    </row>
    <row r="116" spans="1:11" s="17" customFormat="1">
      <c r="A116" s="6" t="s">
        <v>16</v>
      </c>
      <c r="B116" s="6"/>
      <c r="C116" s="6"/>
      <c r="D116" s="149" t="s">
        <v>22</v>
      </c>
      <c r="E116" s="150"/>
      <c r="F116" s="12">
        <f t="shared" ref="F116:K116" si="17">F117</f>
        <v>1000</v>
      </c>
      <c r="G116" s="12" t="s">
        <v>8</v>
      </c>
      <c r="H116" s="12">
        <f t="shared" si="17"/>
        <v>1000</v>
      </c>
      <c r="I116" s="12">
        <f t="shared" si="17"/>
        <v>1000</v>
      </c>
      <c r="J116" s="12">
        <f t="shared" si="17"/>
        <v>0</v>
      </c>
      <c r="K116" s="12">
        <f t="shared" si="17"/>
        <v>1000</v>
      </c>
    </row>
    <row r="117" spans="1:11" s="17" customFormat="1" ht="15.75" customHeight="1">
      <c r="A117" s="6" t="s">
        <v>18</v>
      </c>
      <c r="B117" s="6"/>
      <c r="C117" s="6"/>
      <c r="D117" s="149" t="s">
        <v>22</v>
      </c>
      <c r="E117" s="150"/>
      <c r="F117" s="12">
        <f t="shared" ref="F117:K117" si="18">F118+F119+F128</f>
        <v>1000</v>
      </c>
      <c r="G117" s="12">
        <f t="shared" si="18"/>
        <v>0</v>
      </c>
      <c r="H117" s="12">
        <f t="shared" si="18"/>
        <v>1000</v>
      </c>
      <c r="I117" s="12">
        <f t="shared" si="18"/>
        <v>1000</v>
      </c>
      <c r="J117" s="12">
        <f t="shared" si="18"/>
        <v>0</v>
      </c>
      <c r="K117" s="12">
        <f t="shared" si="18"/>
        <v>1000</v>
      </c>
    </row>
    <row r="118" spans="1:11" ht="53.2" hidden="1">
      <c r="A118" s="7" t="s">
        <v>150</v>
      </c>
      <c r="B118" s="7" t="s">
        <v>148</v>
      </c>
      <c r="C118" s="7" t="s">
        <v>20</v>
      </c>
      <c r="D118" s="8" t="s">
        <v>149</v>
      </c>
      <c r="E118" s="54" t="s">
        <v>10</v>
      </c>
      <c r="F118" s="18"/>
      <c r="G118" s="10"/>
      <c r="H118" s="18"/>
      <c r="I118" s="18"/>
      <c r="J118" s="10"/>
      <c r="K118" s="18"/>
    </row>
    <row r="119" spans="1:11" ht="22.6" customHeight="1">
      <c r="A119" s="104"/>
      <c r="B119" s="104"/>
      <c r="C119" s="104"/>
      <c r="D119" s="108"/>
      <c r="E119" s="113" t="s">
        <v>188</v>
      </c>
      <c r="F119" s="114">
        <f>F120+F121+F122+F123+F124+F125+F126+F127</f>
        <v>-4000</v>
      </c>
      <c r="G119" s="114">
        <f t="shared" ref="G119:K119" si="19">G120+G121+G122+G123+G124+G125+G126+G127</f>
        <v>0</v>
      </c>
      <c r="H119" s="114">
        <f t="shared" si="19"/>
        <v>-4000</v>
      </c>
      <c r="I119" s="114">
        <f t="shared" si="19"/>
        <v>-4000</v>
      </c>
      <c r="J119" s="114">
        <f t="shared" si="19"/>
        <v>0</v>
      </c>
      <c r="K119" s="114">
        <f t="shared" si="19"/>
        <v>-4000</v>
      </c>
    </row>
    <row r="120" spans="1:11" ht="88.7" hidden="1">
      <c r="A120" s="151" t="s">
        <v>176</v>
      </c>
      <c r="B120" s="151" t="s">
        <v>174</v>
      </c>
      <c r="C120" s="151" t="s">
        <v>23</v>
      </c>
      <c r="D120" s="135" t="s">
        <v>107</v>
      </c>
      <c r="E120" s="38" t="s">
        <v>155</v>
      </c>
      <c r="F120" s="20"/>
      <c r="G120" s="19"/>
      <c r="H120" s="19"/>
      <c r="I120" s="20"/>
      <c r="J120" s="19"/>
      <c r="K120" s="19"/>
    </row>
    <row r="121" spans="1:11" ht="88.7">
      <c r="A121" s="152"/>
      <c r="B121" s="152"/>
      <c r="C121" s="152"/>
      <c r="D121" s="136"/>
      <c r="E121" s="128" t="s">
        <v>109</v>
      </c>
      <c r="F121" s="10">
        <v>-9000</v>
      </c>
      <c r="G121" s="19"/>
      <c r="H121" s="19">
        <v>-9000</v>
      </c>
      <c r="I121" s="20">
        <v>-9000</v>
      </c>
      <c r="J121" s="19"/>
      <c r="K121" s="19">
        <v>-9000</v>
      </c>
    </row>
    <row r="122" spans="1:11" ht="53.2" hidden="1">
      <c r="A122" s="152"/>
      <c r="B122" s="152"/>
      <c r="C122" s="152"/>
      <c r="D122" s="136"/>
      <c r="E122" s="107" t="s">
        <v>110</v>
      </c>
      <c r="F122" s="21"/>
      <c r="G122" s="19"/>
      <c r="H122" s="19"/>
      <c r="I122" s="20"/>
      <c r="J122" s="19"/>
      <c r="K122" s="19"/>
    </row>
    <row r="123" spans="1:11" ht="53.2" hidden="1">
      <c r="A123" s="152"/>
      <c r="B123" s="152"/>
      <c r="C123" s="152"/>
      <c r="D123" s="136"/>
      <c r="E123" s="107" t="s">
        <v>30</v>
      </c>
      <c r="F123" s="10"/>
      <c r="G123" s="19"/>
      <c r="H123" s="19"/>
      <c r="I123" s="20"/>
      <c r="J123" s="19"/>
      <c r="K123" s="19"/>
    </row>
    <row r="124" spans="1:11" ht="70.95">
      <c r="A124" s="152"/>
      <c r="B124" s="152"/>
      <c r="C124" s="152"/>
      <c r="D124" s="136"/>
      <c r="E124" s="120" t="s">
        <v>119</v>
      </c>
      <c r="F124" s="10">
        <v>-3372</v>
      </c>
      <c r="G124" s="19"/>
      <c r="H124" s="19">
        <v>-3372</v>
      </c>
      <c r="I124" s="20">
        <v>-3372</v>
      </c>
      <c r="J124" s="19"/>
      <c r="K124" s="19">
        <v>-3372</v>
      </c>
    </row>
    <row r="125" spans="1:11" ht="53.2">
      <c r="A125" s="152"/>
      <c r="B125" s="152"/>
      <c r="C125" s="152"/>
      <c r="D125" s="136"/>
      <c r="E125" s="120" t="s">
        <v>259</v>
      </c>
      <c r="F125" s="10">
        <v>3372</v>
      </c>
      <c r="G125" s="19"/>
      <c r="H125" s="19">
        <v>3372</v>
      </c>
      <c r="I125" s="20">
        <v>3372</v>
      </c>
      <c r="J125" s="19"/>
      <c r="K125" s="19">
        <v>3372</v>
      </c>
    </row>
    <row r="126" spans="1:11" ht="86.25" customHeight="1">
      <c r="A126" s="152"/>
      <c r="B126" s="152"/>
      <c r="C126" s="152"/>
      <c r="D126" s="136"/>
      <c r="E126" s="107" t="s">
        <v>256</v>
      </c>
      <c r="F126" s="10">
        <v>5000</v>
      </c>
      <c r="G126" s="19"/>
      <c r="H126" s="19">
        <v>5000</v>
      </c>
      <c r="I126" s="20">
        <v>5000</v>
      </c>
      <c r="J126" s="19"/>
      <c r="K126" s="19">
        <v>5000</v>
      </c>
    </row>
    <row r="127" spans="1:11" ht="53.2" hidden="1">
      <c r="A127" s="153"/>
      <c r="B127" s="153"/>
      <c r="C127" s="153"/>
      <c r="D127" s="137"/>
      <c r="E127" s="49" t="s">
        <v>238</v>
      </c>
      <c r="F127" s="78"/>
      <c r="G127" s="82"/>
      <c r="H127" s="82"/>
      <c r="I127" s="81"/>
      <c r="J127" s="82"/>
      <c r="K127" s="82"/>
    </row>
    <row r="128" spans="1:11" ht="35.5">
      <c r="A128" s="7" t="s">
        <v>151</v>
      </c>
      <c r="B128" s="7" t="s">
        <v>152</v>
      </c>
      <c r="C128" s="7" t="s">
        <v>153</v>
      </c>
      <c r="D128" s="8" t="s">
        <v>154</v>
      </c>
      <c r="E128" s="23" t="s">
        <v>108</v>
      </c>
      <c r="F128" s="10">
        <v>5000</v>
      </c>
      <c r="G128" s="19"/>
      <c r="H128" s="19">
        <v>5000</v>
      </c>
      <c r="I128" s="20">
        <v>5000</v>
      </c>
      <c r="J128" s="19"/>
      <c r="K128" s="19">
        <v>5000</v>
      </c>
    </row>
    <row r="129" spans="1:11" s="17" customFormat="1" ht="3.8" hidden="1" customHeight="1">
      <c r="A129" s="6" t="s">
        <v>96</v>
      </c>
      <c r="B129" s="16"/>
      <c r="C129" s="16"/>
      <c r="D129" s="149" t="s">
        <v>99</v>
      </c>
      <c r="E129" s="150"/>
      <c r="F129" s="12">
        <f>F130</f>
        <v>-12</v>
      </c>
      <c r="G129" s="12"/>
      <c r="H129" s="12">
        <f t="shared" ref="H129:K130" si="20">H130</f>
        <v>-12</v>
      </c>
      <c r="I129" s="12">
        <f t="shared" si="20"/>
        <v>-12</v>
      </c>
      <c r="J129" s="12">
        <f t="shared" si="20"/>
        <v>0</v>
      </c>
      <c r="K129" s="12">
        <f t="shared" si="20"/>
        <v>-12</v>
      </c>
    </row>
    <row r="130" spans="1:11" s="17" customFormat="1">
      <c r="A130" s="6" t="s">
        <v>97</v>
      </c>
      <c r="B130" s="16"/>
      <c r="C130" s="16"/>
      <c r="D130" s="149" t="s">
        <v>99</v>
      </c>
      <c r="E130" s="150"/>
      <c r="F130" s="12">
        <f>F131</f>
        <v>-12</v>
      </c>
      <c r="G130" s="12"/>
      <c r="H130" s="12">
        <f t="shared" si="20"/>
        <v>-12</v>
      </c>
      <c r="I130" s="12">
        <f t="shared" si="20"/>
        <v>-12</v>
      </c>
      <c r="J130" s="12">
        <f t="shared" si="20"/>
        <v>0</v>
      </c>
      <c r="K130" s="12">
        <f t="shared" si="20"/>
        <v>-12</v>
      </c>
    </row>
    <row r="131" spans="1:11" ht="70.95">
      <c r="A131" s="7" t="s">
        <v>98</v>
      </c>
      <c r="B131" s="61" t="s">
        <v>73</v>
      </c>
      <c r="C131" s="61" t="s">
        <v>15</v>
      </c>
      <c r="D131" s="8" t="s">
        <v>74</v>
      </c>
      <c r="E131" s="49" t="s">
        <v>9</v>
      </c>
      <c r="F131" s="10">
        <v>-12</v>
      </c>
      <c r="G131" s="19"/>
      <c r="H131" s="19">
        <v>-12</v>
      </c>
      <c r="I131" s="20">
        <v>-12</v>
      </c>
      <c r="J131" s="19"/>
      <c r="K131" s="19">
        <v>-12</v>
      </c>
    </row>
    <row r="132" spans="1:11" s="17" customFormat="1" hidden="1">
      <c r="A132" s="6" t="s">
        <v>100</v>
      </c>
      <c r="B132" s="16"/>
      <c r="C132" s="16"/>
      <c r="D132" s="149" t="s">
        <v>102</v>
      </c>
      <c r="E132" s="150"/>
      <c r="F132" s="12">
        <f>F133</f>
        <v>0</v>
      </c>
      <c r="G132" s="12"/>
      <c r="H132" s="12">
        <f>H133</f>
        <v>0</v>
      </c>
      <c r="I132" s="12">
        <f>I133</f>
        <v>0</v>
      </c>
      <c r="J132" s="12">
        <f>J133</f>
        <v>0</v>
      </c>
      <c r="K132" s="12">
        <f>K133</f>
        <v>0</v>
      </c>
    </row>
    <row r="133" spans="1:11" s="17" customFormat="1" hidden="1">
      <c r="A133" s="6" t="s">
        <v>101</v>
      </c>
      <c r="B133" s="16"/>
      <c r="C133" s="16"/>
      <c r="D133" s="149" t="s">
        <v>102</v>
      </c>
      <c r="E133" s="150"/>
      <c r="F133" s="12">
        <f>F134+F135</f>
        <v>0</v>
      </c>
      <c r="G133" s="12"/>
      <c r="H133" s="12">
        <f>H134+H135</f>
        <v>0</v>
      </c>
      <c r="I133" s="12">
        <f>I134+I135</f>
        <v>0</v>
      </c>
      <c r="J133" s="12">
        <f>J134+J135</f>
        <v>0</v>
      </c>
      <c r="K133" s="12">
        <f>K134+K135</f>
        <v>0</v>
      </c>
    </row>
    <row r="134" spans="1:11" ht="35.5" hidden="1">
      <c r="A134" s="7" t="s">
        <v>103</v>
      </c>
      <c r="B134" s="61" t="s">
        <v>104</v>
      </c>
      <c r="C134" s="61" t="s">
        <v>105</v>
      </c>
      <c r="D134" s="15" t="s">
        <v>106</v>
      </c>
      <c r="E134" s="49" t="s">
        <v>182</v>
      </c>
      <c r="F134" s="10"/>
      <c r="G134" s="19"/>
      <c r="H134" s="19"/>
      <c r="I134" s="20"/>
      <c r="J134" s="19"/>
      <c r="K134" s="19"/>
    </row>
    <row r="135" spans="1:11" ht="53.2" hidden="1">
      <c r="A135" s="7" t="s">
        <v>177</v>
      </c>
      <c r="B135" s="61" t="s">
        <v>174</v>
      </c>
      <c r="C135" s="61" t="s">
        <v>23</v>
      </c>
      <c r="D135" s="23" t="s">
        <v>107</v>
      </c>
      <c r="E135" s="49" t="s">
        <v>181</v>
      </c>
      <c r="F135" s="10"/>
      <c r="G135" s="19"/>
      <c r="H135" s="19"/>
      <c r="I135" s="20"/>
      <c r="J135" s="19"/>
      <c r="K135" s="19"/>
    </row>
    <row r="136" spans="1:11" s="17" customFormat="1" ht="17.2" customHeight="1">
      <c r="A136" s="6" t="s">
        <v>135</v>
      </c>
      <c r="B136" s="16"/>
      <c r="C136" s="16"/>
      <c r="D136" s="149" t="s">
        <v>136</v>
      </c>
      <c r="E136" s="150"/>
      <c r="F136" s="12">
        <f>F137</f>
        <v>1318.4</v>
      </c>
      <c r="G136" s="12"/>
      <c r="H136" s="12">
        <f>H137</f>
        <v>1318.4</v>
      </c>
      <c r="I136" s="12">
        <f>I137</f>
        <v>1318.4</v>
      </c>
      <c r="J136" s="12">
        <f>J137</f>
        <v>0</v>
      </c>
      <c r="K136" s="12">
        <f>K137</f>
        <v>1318.4</v>
      </c>
    </row>
    <row r="137" spans="1:11" s="17" customFormat="1">
      <c r="A137" s="6" t="s">
        <v>145</v>
      </c>
      <c r="B137" s="16"/>
      <c r="C137" s="16"/>
      <c r="D137" s="149" t="s">
        <v>136</v>
      </c>
      <c r="E137" s="150"/>
      <c r="F137" s="12">
        <f>F138+F139</f>
        <v>1318.4</v>
      </c>
      <c r="G137" s="12">
        <f t="shared" ref="G137:K137" si="21">G138+G139</f>
        <v>0</v>
      </c>
      <c r="H137" s="12">
        <f t="shared" si="21"/>
        <v>1318.4</v>
      </c>
      <c r="I137" s="12">
        <f t="shared" si="21"/>
        <v>1318.4</v>
      </c>
      <c r="J137" s="12">
        <f t="shared" si="21"/>
        <v>0</v>
      </c>
      <c r="K137" s="12">
        <f t="shared" si="21"/>
        <v>1318.4</v>
      </c>
    </row>
    <row r="138" spans="1:11" ht="35.5">
      <c r="A138" s="7" t="s">
        <v>147</v>
      </c>
      <c r="B138" s="61" t="s">
        <v>137</v>
      </c>
      <c r="C138" s="61" t="s">
        <v>139</v>
      </c>
      <c r="D138" s="55" t="s">
        <v>138</v>
      </c>
      <c r="E138" s="49" t="s">
        <v>9</v>
      </c>
      <c r="F138" s="10">
        <f>-20+1000-100</f>
        <v>880</v>
      </c>
      <c r="G138" s="19"/>
      <c r="H138" s="19">
        <f>-20+1000-100</f>
        <v>880</v>
      </c>
      <c r="I138" s="20">
        <f>-20+1000-100</f>
        <v>880</v>
      </c>
      <c r="J138" s="19"/>
      <c r="K138" s="19">
        <f>-20+1000-100</f>
        <v>880</v>
      </c>
    </row>
    <row r="139" spans="1:11" ht="18.8" customHeight="1">
      <c r="A139" s="151" t="s">
        <v>207</v>
      </c>
      <c r="B139" s="158" t="s">
        <v>208</v>
      </c>
      <c r="C139" s="158" t="s">
        <v>137</v>
      </c>
      <c r="D139" s="165" t="s">
        <v>209</v>
      </c>
      <c r="E139" s="110" t="s">
        <v>188</v>
      </c>
      <c r="F139" s="76">
        <f>F140+F141+F143+F142+F144</f>
        <v>438.4</v>
      </c>
      <c r="G139" s="76">
        <f t="shared" ref="G139:K139" si="22">G140+G141+G143+G142+G144</f>
        <v>0</v>
      </c>
      <c r="H139" s="76">
        <f t="shared" si="22"/>
        <v>438.4</v>
      </c>
      <c r="I139" s="76">
        <f t="shared" si="22"/>
        <v>438.4</v>
      </c>
      <c r="J139" s="76">
        <f t="shared" si="22"/>
        <v>0</v>
      </c>
      <c r="K139" s="76">
        <f t="shared" si="22"/>
        <v>438.4</v>
      </c>
    </row>
    <row r="140" spans="1:11" ht="81" hidden="1" customHeight="1">
      <c r="A140" s="152"/>
      <c r="B140" s="159"/>
      <c r="C140" s="159"/>
      <c r="D140" s="166"/>
      <c r="E140" s="97" t="s">
        <v>210</v>
      </c>
      <c r="F140" s="95"/>
      <c r="G140" s="95"/>
      <c r="H140" s="95"/>
      <c r="I140" s="95"/>
      <c r="J140" s="95"/>
      <c r="K140" s="95"/>
    </row>
    <row r="141" spans="1:11" ht="65.95" hidden="1" customHeight="1">
      <c r="A141" s="152"/>
      <c r="B141" s="159"/>
      <c r="C141" s="159"/>
      <c r="D141" s="166"/>
      <c r="E141" s="97" t="s">
        <v>211</v>
      </c>
      <c r="F141" s="95"/>
      <c r="G141" s="95"/>
      <c r="H141" s="95"/>
      <c r="I141" s="95"/>
      <c r="J141" s="95"/>
      <c r="K141" s="95"/>
    </row>
    <row r="142" spans="1:11" ht="167.25" customHeight="1">
      <c r="A142" s="152"/>
      <c r="B142" s="159"/>
      <c r="C142" s="159"/>
      <c r="D142" s="166"/>
      <c r="E142" s="97" t="s">
        <v>257</v>
      </c>
      <c r="F142" s="95">
        <v>27</v>
      </c>
      <c r="G142" s="95"/>
      <c r="H142" s="95">
        <v>27</v>
      </c>
      <c r="I142" s="95">
        <v>27</v>
      </c>
      <c r="J142" s="95"/>
      <c r="K142" s="95">
        <v>27</v>
      </c>
    </row>
    <row r="143" spans="1:11" ht="119.95" customHeight="1">
      <c r="A143" s="152"/>
      <c r="B143" s="159"/>
      <c r="C143" s="159"/>
      <c r="D143" s="166"/>
      <c r="E143" s="97" t="s">
        <v>236</v>
      </c>
      <c r="F143" s="95">
        <v>176.4</v>
      </c>
      <c r="G143" s="95"/>
      <c r="H143" s="95">
        <v>176.4</v>
      </c>
      <c r="I143" s="95">
        <v>176.4</v>
      </c>
      <c r="J143" s="95"/>
      <c r="K143" s="95">
        <v>176.4</v>
      </c>
    </row>
    <row r="144" spans="1:11" ht="63" customHeight="1">
      <c r="A144" s="153"/>
      <c r="B144" s="160"/>
      <c r="C144" s="160"/>
      <c r="D144" s="167"/>
      <c r="E144" s="131" t="s">
        <v>210</v>
      </c>
      <c r="F144" s="95">
        <f>35+200</f>
        <v>235</v>
      </c>
      <c r="G144" s="95"/>
      <c r="H144" s="95">
        <f>35+200</f>
        <v>235</v>
      </c>
      <c r="I144" s="95">
        <f>35+200</f>
        <v>235</v>
      </c>
      <c r="J144" s="95"/>
      <c r="K144" s="95">
        <f>35+200</f>
        <v>235</v>
      </c>
    </row>
    <row r="145" spans="1:11">
      <c r="A145" s="39"/>
      <c r="B145" s="7"/>
      <c r="C145" s="7"/>
      <c r="D145" s="27"/>
      <c r="E145" s="34" t="s">
        <v>0</v>
      </c>
      <c r="F145" s="84">
        <f t="shared" ref="F145:K145" si="23">F8+F14+F17+F20+F23+F41+F44+F47+F54+F57+F116+F129+F132+F136</f>
        <v>16256.53348</v>
      </c>
      <c r="G145" s="84" t="e">
        <f t="shared" si="23"/>
        <v>#VALUE!</v>
      </c>
      <c r="H145" s="84">
        <f t="shared" si="23"/>
        <v>16256.53348</v>
      </c>
      <c r="I145" s="84">
        <f t="shared" si="23"/>
        <v>16256.53348</v>
      </c>
      <c r="J145" s="84">
        <f t="shared" si="23"/>
        <v>0</v>
      </c>
      <c r="K145" s="84">
        <f t="shared" si="23"/>
        <v>5624.3334799999993</v>
      </c>
    </row>
    <row r="146" spans="1:11">
      <c r="D146" s="40"/>
      <c r="E146" s="41"/>
      <c r="F146" s="42"/>
      <c r="G146" s="43"/>
      <c r="H146" s="42"/>
      <c r="I146" s="44"/>
      <c r="J146" s="44"/>
      <c r="K146" s="45"/>
    </row>
    <row r="147" spans="1:11" s="17" customFormat="1">
      <c r="A147" s="29"/>
      <c r="D147" s="144" t="s">
        <v>178</v>
      </c>
      <c r="E147" s="144"/>
      <c r="H147" s="46"/>
      <c r="I147" s="2" t="s">
        <v>179</v>
      </c>
    </row>
    <row r="148" spans="1:11">
      <c r="K148" s="85"/>
    </row>
    <row r="149" spans="1:11" s="118" customFormat="1" ht="14">
      <c r="A149" s="117"/>
      <c r="D149" s="118" t="s">
        <v>258</v>
      </c>
      <c r="E149" s="119"/>
    </row>
  </sheetData>
  <mergeCells count="84">
    <mergeCell ref="A98:A115"/>
    <mergeCell ref="B98:B115"/>
    <mergeCell ref="C98:C115"/>
    <mergeCell ref="D98:D115"/>
    <mergeCell ref="A33:A36"/>
    <mergeCell ref="B33:B36"/>
    <mergeCell ref="C33:C36"/>
    <mergeCell ref="D33:D36"/>
    <mergeCell ref="D55:E55"/>
    <mergeCell ref="D41:E41"/>
    <mergeCell ref="D42:E42"/>
    <mergeCell ref="D44:E44"/>
    <mergeCell ref="D45:E45"/>
    <mergeCell ref="D47:E47"/>
    <mergeCell ref="D48:E48"/>
    <mergeCell ref="D54:E54"/>
    <mergeCell ref="A4:K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25:A27"/>
    <mergeCell ref="B25:B27"/>
    <mergeCell ref="C25:C27"/>
    <mergeCell ref="D25:D27"/>
    <mergeCell ref="J6:J7"/>
    <mergeCell ref="D8:E8"/>
    <mergeCell ref="D9:E9"/>
    <mergeCell ref="D14:E14"/>
    <mergeCell ref="D15:E15"/>
    <mergeCell ref="D17:E17"/>
    <mergeCell ref="D18:E18"/>
    <mergeCell ref="D20:E20"/>
    <mergeCell ref="D21:E21"/>
    <mergeCell ref="D23:E23"/>
    <mergeCell ref="D24:E24"/>
    <mergeCell ref="D57:E57"/>
    <mergeCell ref="D58:E58"/>
    <mergeCell ref="A60:A65"/>
    <mergeCell ref="B60:B65"/>
    <mergeCell ref="C60:C65"/>
    <mergeCell ref="D60:D65"/>
    <mergeCell ref="A67:A70"/>
    <mergeCell ref="B67:B70"/>
    <mergeCell ref="C67:C70"/>
    <mergeCell ref="D67:D70"/>
    <mergeCell ref="A74:A88"/>
    <mergeCell ref="B74:B88"/>
    <mergeCell ref="C74:C88"/>
    <mergeCell ref="D74:D88"/>
    <mergeCell ref="A90:A93"/>
    <mergeCell ref="B90:B93"/>
    <mergeCell ref="C90:C93"/>
    <mergeCell ref="D90:D93"/>
    <mergeCell ref="A94:A97"/>
    <mergeCell ref="B94:B97"/>
    <mergeCell ref="C94:C97"/>
    <mergeCell ref="D94:D97"/>
    <mergeCell ref="D129:E129"/>
    <mergeCell ref="D130:E130"/>
    <mergeCell ref="D132:E132"/>
    <mergeCell ref="D133:E133"/>
    <mergeCell ref="D136:E136"/>
    <mergeCell ref="A28:A32"/>
    <mergeCell ref="B28:B32"/>
    <mergeCell ref="C28:C32"/>
    <mergeCell ref="D28:D32"/>
    <mergeCell ref="D147:E147"/>
    <mergeCell ref="A139:A144"/>
    <mergeCell ref="B139:B144"/>
    <mergeCell ref="C139:C144"/>
    <mergeCell ref="D139:D144"/>
    <mergeCell ref="D137:E137"/>
    <mergeCell ref="D116:E116"/>
    <mergeCell ref="D117:E117"/>
    <mergeCell ref="A120:A127"/>
    <mergeCell ref="B120:B127"/>
    <mergeCell ref="C120:C127"/>
    <mergeCell ref="D120:D127"/>
  </mergeCells>
  <pageMargins left="0.82677165354330717" right="0.15748031496062992" top="0.15748031496062992" bottom="0.15748031496062992" header="0.15748031496062992" footer="0.15748031496062992"/>
  <pageSetup paperSize="9" scale="60" fitToHeight="5" orientation="landscape" horizontalDpi="4294967293" r:id="rId1"/>
  <rowBreaks count="5" manualBreakCount="5">
    <brk id="36" max="10" man="1"/>
    <brk id="72" max="10" man="1"/>
    <brk id="97" max="10" man="1"/>
    <brk id="115" max="10" man="1"/>
    <brk id="1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початковий</vt:lpstr>
      <vt:lpstr>зміни лютий</vt:lpstr>
      <vt:lpstr>зі змінами 16.02.18</vt:lpstr>
      <vt:lpstr>зміни квітень</vt:lpstr>
      <vt:lpstr>'зі змінами 16.02.18'!Заголовки_для_печати</vt:lpstr>
      <vt:lpstr>'зміни квітень'!Заголовки_для_печати</vt:lpstr>
      <vt:lpstr>'зміни лютий'!Заголовки_для_печати</vt:lpstr>
      <vt:lpstr>початковий!Заголовки_для_печати</vt:lpstr>
      <vt:lpstr>'зі змінами 16.02.18'!Область_печати</vt:lpstr>
      <vt:lpstr>'зміни квітень'!Область_печати</vt:lpstr>
      <vt:lpstr>'зміни лютий'!Область_печати</vt:lpstr>
      <vt:lpstr>початковий!Область_печати</vt:lpstr>
    </vt:vector>
  </TitlesOfParts>
  <Company>УКХиЭ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Oksana</cp:lastModifiedBy>
  <cp:lastPrinted>2018-04-05T06:38:46Z</cp:lastPrinted>
  <dcterms:created xsi:type="dcterms:W3CDTF">2005-08-15T04:40:30Z</dcterms:created>
  <dcterms:modified xsi:type="dcterms:W3CDTF">2018-04-12T13:32:22Z</dcterms:modified>
</cp:coreProperties>
</file>