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45" yWindow="-225" windowWidth="16380" windowHeight="10335"/>
  </bookViews>
  <sheets>
    <sheet name="Лист1" sheetId="1" r:id="rId1"/>
  </sheets>
  <definedNames>
    <definedName name="_xlnm.Print_Titles" localSheetId="0">Лист1!$3:$7</definedName>
    <definedName name="_xlnm.Print_Area" localSheetId="0">Лист1!$A$1:$G$114</definedName>
  </definedNames>
  <calcPr calcId="125725"/>
</workbook>
</file>

<file path=xl/calcChain.xml><?xml version="1.0" encoding="utf-8"?>
<calcChain xmlns="http://schemas.openxmlformats.org/spreadsheetml/2006/main">
  <c r="D14" i="1"/>
  <c r="D12"/>
  <c r="F131"/>
  <c r="E131"/>
  <c r="E12"/>
  <c r="E14"/>
  <c r="F14"/>
  <c r="G12"/>
  <c r="F12"/>
  <c r="G132"/>
  <c r="F132"/>
  <c r="E132"/>
  <c r="D133"/>
  <c r="G101"/>
  <c r="F101"/>
  <c r="E101"/>
  <c r="E128" s="1"/>
  <c r="D101"/>
  <c r="D128" s="1"/>
  <c r="F128"/>
  <c r="G128"/>
  <c r="G96"/>
  <c r="F96"/>
  <c r="D96"/>
  <c r="G135" l="1"/>
  <c r="C128"/>
  <c r="E96"/>
  <c r="C101"/>
  <c r="D135"/>
  <c r="C134"/>
  <c r="D134"/>
  <c r="D126"/>
  <c r="D28"/>
  <c r="G126"/>
  <c r="F135"/>
  <c r="E57"/>
  <c r="E126"/>
  <c r="F126"/>
  <c r="E135" l="1"/>
  <c r="C47"/>
  <c r="C46"/>
  <c r="C45"/>
  <c r="D92"/>
  <c r="C93"/>
  <c r="C92" s="1"/>
  <c r="D43"/>
  <c r="C50"/>
  <c r="C49"/>
  <c r="C28"/>
  <c r="C27" s="1"/>
  <c r="D27"/>
  <c r="C26"/>
  <c r="E18"/>
  <c r="F18"/>
  <c r="F17"/>
  <c r="F15" s="1"/>
  <c r="E17"/>
  <c r="E15" s="1"/>
  <c r="F91"/>
  <c r="E91"/>
  <c r="E8"/>
  <c r="G10"/>
  <c r="F10"/>
  <c r="E10"/>
  <c r="G15"/>
  <c r="C130"/>
  <c r="F129"/>
  <c r="G129"/>
  <c r="E129"/>
  <c r="D129"/>
  <c r="C129" s="1"/>
  <c r="D127"/>
  <c r="C127" s="1"/>
  <c r="D13"/>
  <c r="D15"/>
  <c r="C17" l="1"/>
  <c r="C62"/>
  <c r="F123"/>
  <c r="F124"/>
  <c r="E121"/>
  <c r="D121"/>
  <c r="D122"/>
  <c r="F122" s="1"/>
  <c r="E122" l="1"/>
  <c r="C121"/>
  <c r="F121" s="1"/>
  <c r="C11" l="1"/>
  <c r="C98"/>
  <c r="C99"/>
  <c r="C67"/>
  <c r="C68"/>
  <c r="C69"/>
  <c r="C71"/>
  <c r="C72"/>
  <c r="C73"/>
  <c r="C74"/>
  <c r="C75"/>
  <c r="C76"/>
  <c r="D58"/>
  <c r="C59"/>
  <c r="C60"/>
  <c r="C61"/>
  <c r="C35"/>
  <c r="D34"/>
  <c r="C34" s="1"/>
  <c r="F13"/>
  <c r="G18"/>
  <c r="E13"/>
  <c r="C13" s="1"/>
  <c r="C12"/>
  <c r="C10"/>
  <c r="C132" l="1"/>
  <c r="G13"/>
  <c r="D8"/>
  <c r="C64"/>
  <c r="C65" l="1"/>
  <c r="C95" l="1"/>
  <c r="F81"/>
  <c r="G81"/>
  <c r="E81"/>
  <c r="C84" l="1"/>
  <c r="C21"/>
  <c r="C22" l="1"/>
  <c r="C82"/>
  <c r="C83"/>
  <c r="D94"/>
  <c r="E94"/>
  <c r="F94"/>
  <c r="G94"/>
  <c r="C94"/>
  <c r="E70"/>
  <c r="F70"/>
  <c r="G70"/>
  <c r="D70"/>
  <c r="D57" s="1"/>
  <c r="C131" l="1"/>
  <c r="C70"/>
  <c r="C78" l="1"/>
  <c r="C36"/>
  <c r="C91"/>
  <c r="G90"/>
  <c r="F90"/>
  <c r="E90"/>
  <c r="D90"/>
  <c r="C90" l="1"/>
  <c r="C25"/>
  <c r="C19"/>
  <c r="C16"/>
  <c r="E79"/>
  <c r="F79"/>
  <c r="D79"/>
  <c r="C80"/>
  <c r="C18"/>
  <c r="C9" l="1"/>
  <c r="C63"/>
  <c r="C66"/>
  <c r="C14"/>
  <c r="C20"/>
  <c r="E55"/>
  <c r="F55"/>
  <c r="G55"/>
  <c r="D55"/>
  <c r="C56"/>
  <c r="C55" l="1"/>
  <c r="C15"/>
  <c r="D30"/>
  <c r="C81"/>
  <c r="G8"/>
  <c r="F8"/>
  <c r="G79"/>
  <c r="C97"/>
  <c r="I110"/>
  <c r="G58" l="1"/>
  <c r="G57" s="1"/>
  <c r="F58"/>
  <c r="F57" s="1"/>
  <c r="E58"/>
  <c r="G43"/>
  <c r="G40"/>
  <c r="G38"/>
  <c r="C79" l="1"/>
  <c r="E23"/>
  <c r="F23"/>
  <c r="G23"/>
  <c r="D23"/>
  <c r="C24"/>
  <c r="C8" l="1"/>
  <c r="C23"/>
  <c r="C54" l="1"/>
  <c r="C44"/>
  <c r="C48"/>
  <c r="C41"/>
  <c r="C42"/>
  <c r="C39"/>
  <c r="C88"/>
  <c r="C89"/>
  <c r="E87"/>
  <c r="E86" s="1"/>
  <c r="E77" s="1"/>
  <c r="F87"/>
  <c r="F86" s="1"/>
  <c r="F77" s="1"/>
  <c r="G87"/>
  <c r="G86" s="1"/>
  <c r="G77" s="1"/>
  <c r="D87"/>
  <c r="D86" s="1"/>
  <c r="D77" s="1"/>
  <c r="C87" l="1"/>
  <c r="C31"/>
  <c r="C30" l="1"/>
  <c r="C33" l="1"/>
  <c r="D32"/>
  <c r="D29" s="1"/>
  <c r="F38"/>
  <c r="E38"/>
  <c r="E53"/>
  <c r="F53"/>
  <c r="D53"/>
  <c r="F40"/>
  <c r="E40"/>
  <c r="F43"/>
  <c r="E43"/>
  <c r="C29" l="1"/>
  <c r="C96"/>
  <c r="C58"/>
  <c r="C32"/>
  <c r="C86"/>
  <c r="C77" s="1"/>
  <c r="E37"/>
  <c r="E102" s="1"/>
  <c r="F37"/>
  <c r="F102" s="1"/>
  <c r="G37"/>
  <c r="G102" s="1"/>
  <c r="D37"/>
  <c r="C126" s="1"/>
  <c r="C53"/>
  <c r="D102" l="1"/>
  <c r="C102" s="1"/>
  <c r="C133"/>
  <c r="C135"/>
  <c r="E106"/>
  <c r="E116"/>
  <c r="C115"/>
  <c r="C43"/>
  <c r="C110"/>
  <c r="C111"/>
  <c r="C113"/>
  <c r="C109"/>
  <c r="C114"/>
  <c r="C112"/>
  <c r="C52"/>
  <c r="C38"/>
  <c r="C37"/>
  <c r="C40"/>
  <c r="D106" l="1"/>
  <c r="C116"/>
  <c r="C57" l="1"/>
  <c r="C106"/>
  <c r="C108"/>
</calcChain>
</file>

<file path=xl/comments1.xml><?xml version="1.0" encoding="utf-8"?>
<comments xmlns="http://schemas.openxmlformats.org/spreadsheetml/2006/main">
  <authors>
    <author>Администратор</author>
  </authors>
  <commentList>
    <comment ref="D24" authorId="0">
      <text>
        <r>
          <rPr>
            <b/>
            <sz val="8"/>
            <color indexed="81"/>
            <rFont val="Tahoma"/>
            <family val="2"/>
            <charset val="204"/>
          </rPr>
          <t>Администратор:</t>
        </r>
        <r>
          <rPr>
            <sz val="8"/>
            <color indexed="81"/>
            <rFont val="Tahoma"/>
            <family val="2"/>
            <charset val="204"/>
          </rPr>
          <t xml:space="preserve">
3612,4 - з/пл 1 квартал - вторинна допомога,
100 - програма ВИЛ-инфикованим;
100 - вакцини проти кору.</t>
        </r>
      </text>
    </comment>
  </commentList>
</comments>
</file>

<file path=xl/sharedStrings.xml><?xml version="1.0" encoding="utf-8"?>
<sst xmlns="http://schemas.openxmlformats.org/spreadsheetml/2006/main" count="165" uniqueCount="161">
  <si>
    <t>Розшифровка видатків</t>
  </si>
  <si>
    <t xml:space="preserve">Разом </t>
  </si>
  <si>
    <t>в т.ч.</t>
  </si>
  <si>
    <t>тис.грн.</t>
  </si>
  <si>
    <t>Житлово-комунальне господарство</t>
  </si>
  <si>
    <t>в тому числі за рахунок:</t>
  </si>
  <si>
    <t>Збільшення (зменшення)  видатків планується, всього-</t>
  </si>
  <si>
    <t xml:space="preserve">РАЗОМ ВИДАТКІВ </t>
  </si>
  <si>
    <t>передачі коштів до бюджету розвитку</t>
  </si>
  <si>
    <t>з них</t>
  </si>
  <si>
    <t>кошти, що передаються із ЗФ</t>
  </si>
  <si>
    <t>залишку коштів ФОНПС</t>
  </si>
  <si>
    <t>залишку коштів бюджету розвитку</t>
  </si>
  <si>
    <t>соціальної субвенції</t>
  </si>
  <si>
    <t>Загальний фонд</t>
  </si>
  <si>
    <t>Спеціальний фонд</t>
  </si>
  <si>
    <t>Всього</t>
  </si>
  <si>
    <t xml:space="preserve">в т.ч. БР  </t>
  </si>
  <si>
    <t>0100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</si>
  <si>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</si>
  <si>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Соціальний захист та соціальне забезпечення </t>
  </si>
  <si>
    <t>Культура і мистецтво </t>
  </si>
  <si>
    <t>4000</t>
  </si>
  <si>
    <t>4060</t>
  </si>
  <si>
    <t>оборотний залишок</t>
  </si>
  <si>
    <t>вільного залишку коштів  станом на 01.01.2017р. загального фонду</t>
  </si>
  <si>
    <t>власних надходжень стоматології</t>
  </si>
  <si>
    <t>залишку освітньої субвенції</t>
  </si>
  <si>
    <t>залишок освітньої субвенції</t>
  </si>
  <si>
    <t>передачі коштів до бюджету розвитку за рахунок доходів</t>
  </si>
  <si>
    <t>7400</t>
  </si>
  <si>
    <r>
      <t>Довідково:</t>
    </r>
    <r>
      <rPr>
        <sz val="12"/>
        <rFont val="Times New Roman"/>
        <family val="1"/>
        <charset val="204"/>
      </rPr>
      <t xml:space="preserve">  вільний залишок ЗФ  на 01.01.2018</t>
    </r>
  </si>
  <si>
    <t>залишок медичної субвенції</t>
  </si>
  <si>
    <t>Код ТПКВКМБ/ТКВКБМС</t>
  </si>
  <si>
    <t>4030</t>
  </si>
  <si>
    <t>Забезпечення діяльності бібліотек</t>
  </si>
  <si>
    <t>4040</t>
  </si>
  <si>
    <t>Забезпечення діяльності музеїв і виставок</t>
  </si>
  <si>
    <t>Забезпечення діяльності палаців і будинків культури, клубів, центрів дозвілля та інших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</si>
  <si>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</si>
  <si>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</si>
  <si>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</si>
  <si>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</si>
  <si>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Транспорт та транспортна інфраструктура, дорожнє господарство</t>
  </si>
  <si>
    <t>Утримання та розвиток автомобільних доріг та дорожньої інфраструктури за рахунок коштів місцевого бюджету</t>
  </si>
  <si>
    <t>поточний ремонт доріг</t>
  </si>
  <si>
    <t>6016</t>
  </si>
  <si>
    <t xml:space="preserve">Впровадження засобів обліку витрат та регулювання споживання води та теплової енергії </t>
  </si>
  <si>
    <t>6011</t>
  </si>
  <si>
    <t>Експлуатація та технічне обслуговування житлового фонду</t>
  </si>
  <si>
    <t>Проектування внутрішнього електрозабезпечення гуртожитку с.Малодолинське, вул.Зелена, 2-Б</t>
  </si>
  <si>
    <t>Проектування системи пожежогасіння гуртожитку с.Малодолинське, вул.Зелена, 2-Б</t>
  </si>
  <si>
    <t>Проектування захисту заглиблених частин будівлі гуртожитку від підтоплення (система дренажу) за адресою с.Малодолинське, вул.Зелена, 2-Б</t>
  </si>
  <si>
    <t>Утримання та забезпечення діяльності центрів соціальних служб для сім'ї, дітей та молоді</t>
  </si>
  <si>
    <t>Субвенція з місцевого бюджету державному бюджету на виконання програм соціально-економічного розвитку регіонів</t>
  </si>
  <si>
    <t>Виконання проектно - кошторисних робіт на будівництво притулку для безпритульних тварин</t>
  </si>
  <si>
    <t>Державне управління</t>
  </si>
  <si>
    <t>Розроблення схем планування та забудови територій (містобудівної діяльності) - управління архитектури</t>
  </si>
  <si>
    <t>0180</t>
  </si>
  <si>
    <t>Охорона здоров'я</t>
  </si>
  <si>
    <t>Багатопрофільна стаціонарна медична допомога населенню</t>
  </si>
  <si>
    <t>Будівництво та регіональний розвиток</t>
  </si>
  <si>
    <t>Проектування будівництва колектора зливової каналізації довжиною 925 м від вул.Данченка до вул. 1 Травня в м.Чорноморськ Одеської області</t>
  </si>
  <si>
    <t>6017</t>
  </si>
  <si>
    <t>Інша діяльність, пов'язана з експлуатацією об'єктів житлово - комунального господарства</t>
  </si>
  <si>
    <t>0160</t>
  </si>
  <si>
    <t>Придбання техніки для КП "МУЖКГ" (причіп тракторний - 180,0 тис.грн.)</t>
  </si>
  <si>
    <t>1000</t>
  </si>
  <si>
    <t>Освіта</t>
  </si>
  <si>
    <t>1010</t>
  </si>
  <si>
    <t>1020</t>
  </si>
  <si>
    <t>1090</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</si>
  <si>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</si>
  <si>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 </t>
  </si>
  <si>
    <t>5031</t>
  </si>
  <si>
    <t>Фізична культура і спорт </t>
  </si>
  <si>
    <t>5000</t>
  </si>
  <si>
    <t>Капітальний ремонт житлового фонду, який знаходиться на обслуговуванні у комунального підприємства "МУЖКГ" Чорноморської міської ради Одеської області</t>
  </si>
  <si>
    <t>6015</t>
  </si>
  <si>
    <t>Забезпечення надійної та безперебійної експлуатації ліфтів</t>
  </si>
  <si>
    <t>0150</t>
  </si>
  <si>
    <t>Організаційне, інформатично-аналітичне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(Бурлачобалківська адміністрація - придбання комп'ютера)</t>
  </si>
  <si>
    <t>залишку медичної субвенції</t>
  </si>
  <si>
    <t>1070</t>
  </si>
  <si>
    <t>в т.ч. за рахунок залишку коштів освітньої субвенції - оновлення матеріально - технічної бази навчальних закладів</t>
  </si>
  <si>
    <t xml:space="preserve">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 </t>
  </si>
  <si>
    <t xml:space="preserve">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 </t>
  </si>
  <si>
    <t>культурно-масові заходи</t>
  </si>
  <si>
    <t xml:space="preserve">в т.ч. за рахунок залишку коштів медичної субвенції на оновлення матеріально-технічної бази </t>
  </si>
  <si>
    <t>Інші програми та заходи, пов'язані з економічною діяльністю</t>
  </si>
  <si>
    <t>7600</t>
  </si>
  <si>
    <t>залишок цільового фонду</t>
  </si>
  <si>
    <t>Інші заходи у сфері соціального захисту і соціального забезпечення</t>
  </si>
  <si>
    <t>Здійснення заходів із землеустрою (ВКГБ - розроблення проекту землеустрою - міський пляж, територія за ФНС, в районі "Квант")</t>
  </si>
  <si>
    <t>Економічна діяльність</t>
  </si>
  <si>
    <t>Міська програма підтримки і розвитку навчально - матеріальної бази та соціального захисту студентів Чорноморського морського коледжу Одеського національного морського університету на 2018 рік</t>
  </si>
  <si>
    <t>в т.ч. КП "МУЖКГ" - оновлення електронного порталу розміщення могил поховань на міських кладовищах</t>
  </si>
  <si>
    <t>Демонтаж самочинних будівництв за постановами виконавчої служби</t>
  </si>
  <si>
    <t>Реалізація інших заходів щодо соціально - економічного розвитку територій</t>
  </si>
  <si>
    <t>1161</t>
  </si>
  <si>
    <t>Забезпечення діяльності інших закладів у сфері освіти</t>
  </si>
  <si>
    <t>Капітальний ремонт будинку побуту "Шкільний" за адресою: вул. Шевченка,2, м. Чорноморськ</t>
  </si>
  <si>
    <t>1100</t>
  </si>
  <si>
    <t>Надання спеціальної освіти школами естетичного виховання (музичними, художніми, хореографічними, театральними, хоровими мистецькими)</t>
  </si>
  <si>
    <t>Будівництво колектору зливової каналізації довжиною 125 м від вул.5 лінія до існуючої мережі в м.Чорноморськ Одеської області</t>
  </si>
  <si>
    <t xml:space="preserve">Терцентр - придбання велосипедів для співробітників для оперативного облслуговування підопічних </t>
  </si>
  <si>
    <t>Оплата абонементів до басейну у Палаці спорту "Юність" для дітей з діагнозом дитячий церебральний параліч</t>
  </si>
  <si>
    <t>Капітальний ремонт - заміна трубопроводу водовідведення Ду 150мм у 9-му мікрорайоні - 250,0 тис. грн.; капітальний ремонт - заміна водопроводу з установкою водорозбірного крану в зсувній зоні - 113,3 тис. грн.</t>
  </si>
  <si>
    <t xml:space="preserve"> Пропозиції щодо внесення змін до бюджету міста Чорноморська на 2018 рік, 
які виносяться на розгляд та затвердження Чорноморській  міській раді  в квітні 2018  року</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</si>
  <si>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</si>
  <si>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Оплата абонементів до басейну у Палаці спорту "Юність" для дітей із багатодітних сімей</t>
  </si>
  <si>
    <t>Поточний ремонт джитловогого фонду, який знаходиться на обслуговуванні у комунального підприємства "МУЖКГ" Чорноморської міської ради Одеської області</t>
  </si>
  <si>
    <t>6012</t>
  </si>
  <si>
    <t>Забезпечення діяльності з виробництва, транспортування, постачання теплової енергії</t>
  </si>
  <si>
    <t xml:space="preserve">Будівництво мостового переходу через Сухий лиман з підходами в с. Малодолинське на автомобільній дорозі "Одеса-Чорноморськ" </t>
  </si>
  <si>
    <t>Міська програма удосконалення казначейського обслуговування міського бюджету м. Чорноморська та забезпечення матеріально-технічної бази Управління Державної казначейської служби України у м. Чорноморську  Одеської області для обслуговування розпорядників та одержувачів бюджетних коштів на 2018 рік</t>
  </si>
  <si>
    <t>Міська програма  „Здоров’я населення Чорноморської  територіальної громади” на 2016 - 2020   роки - фінансування ДУ "Лабораторний центрМОЗ України на водному транспорті"</t>
  </si>
  <si>
    <t>0170</t>
  </si>
  <si>
    <t>розподілено в лютому</t>
  </si>
  <si>
    <t xml:space="preserve">Залишок ЗФ до розподілу </t>
  </si>
  <si>
    <t>в тому числі передано до БР</t>
  </si>
  <si>
    <t>залишок до розподілу в квітні</t>
  </si>
  <si>
    <t>Керівництво і управління у відповідній сфері у містах (місті Києві), селищах, селах, об'єднаних територіальних громадах (відділ комунального господарства та благоустрою - внутрішній перерозподіл)</t>
  </si>
  <si>
    <t>Підвищення кваліфікації депутатів місцевих рад та посадових осіб місцевого самоврядування - відділу комунального господарства та благоустрою за рахунок внутрішнього перерозподілу</t>
  </si>
  <si>
    <t xml:space="preserve">Інша діяльність у сфері державного управління </t>
  </si>
  <si>
    <t>Додаткові доходи</t>
  </si>
  <si>
    <t>Коригування передачі до БР за рахунок доходів</t>
  </si>
  <si>
    <t>РАЗОМ ВИДАТКИ</t>
  </si>
  <si>
    <t>в т.ч. за рахунок субвенції з обласного бюджету (придбання комп'ютерного обладнання для шкіл)</t>
  </si>
  <si>
    <t>Роботи з благоустрою прилеглої території артезіанської свердловини за адресою м.Чорноморськ, вул.Парусна (Героїв Сталінграду), 4-А</t>
  </si>
  <si>
    <t>Заходи з енергозбереження - капітальний ремонт вуличного освітлення по вул.Олександрійська (від вул.Дукова до вул.Парусна, 3, 5, 7), м.Чорноморськ</t>
  </si>
  <si>
    <t>Організація благоустрою населених пунктів 
(за рахунок коштів обласної субвенції)</t>
  </si>
  <si>
    <t>Передача до бюджету розвитку за рахунок доходів (субвенція)</t>
  </si>
  <si>
    <t xml:space="preserve">Субвенція з обласного бюджету </t>
  </si>
  <si>
    <t>Передача до БР за рахунок залишку ЗФ</t>
  </si>
  <si>
    <t>Коригування передачі до БР за рахунок залишку освітньої субвенції</t>
  </si>
  <si>
    <t>Видатки за рахунок залишку</t>
  </si>
  <si>
    <t>Охорона та раціональне використання природних ресурсів</t>
  </si>
  <si>
    <t>Протизсувні заходи у прибережній зоні в районі 9-го мікрорайону м. Чорноморськ</t>
  </si>
  <si>
    <t>Реконструкція комплексу дитячого дошкільного навчального закладу № 17 по вул. Світла, 5 в селищі Олександрівка, м. Чорноморськ, Одеської області, зі збільшенням місткості до 140 місць</t>
  </si>
  <si>
    <t>капітальний ремонт доріг (вул.Миру, с.Малодолинське - 1500,0 тис.грн., вукл.Транспортна, м.Чорноморськ - 1500,0 тис.грн.)</t>
  </si>
  <si>
    <t>оформлення документів щодо відводу землі під центральну міську бібліотеку ім.І.Рядченка</t>
  </si>
  <si>
    <t>оформлення документів щодо відводу землі під музей ім.О.Білого</t>
  </si>
  <si>
    <t>поточні видатки</t>
  </si>
  <si>
    <t>роботи по водовідведенню в Олександрівському будинку культури в зв'язку з реконструкцією</t>
  </si>
  <si>
    <t>поточний ремонт фасаду Бурлачобалківського клубу</t>
  </si>
  <si>
    <t>оформлення документів щодо відводу землі під Бурлачобалківський клуб</t>
  </si>
  <si>
    <t>збільшення електропотужностей під час реконструкції Олександрівського будинку культури</t>
  </si>
  <si>
    <t>вогнезахисна обробка (Палац культури, Бурлачобалківський клуб, Малодолинський БК)</t>
  </si>
  <si>
    <t>розробка проекту електропотужностей Олександрівського БК</t>
  </si>
  <si>
    <t>топогеодезична зйомка для оформлення документів щодо проведення каналізації та водовідведення під час реконструкції Олександрівського БК</t>
  </si>
  <si>
    <t>Громадський порядок та безпека</t>
  </si>
  <si>
    <r>
      <t xml:space="preserve">Заходи та роботи з мобілізаційної підготовки місцевого значення
</t>
    </r>
    <r>
      <rPr>
        <i/>
        <sz val="12"/>
        <rFont val="Times New Roman"/>
        <family val="1"/>
        <charset val="204"/>
      </rPr>
      <t>(Міська цільова програма підтримки Чорноморського міського військового комісаріату, проведення мобілізаційної підготовки військовозобов'язаних м.Чорноморська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2018 - 2020 роки)</t>
    </r>
  </si>
  <si>
    <t>Багатопрофільна стаціонарна медична допомога населенню  (на оплату праці )</t>
  </si>
  <si>
    <r>
      <t xml:space="preserve">Заходи з енергозбереження - за рахунок коштів обласної субвенції
</t>
    </r>
    <r>
      <rPr>
        <i/>
        <sz val="12"/>
        <rFont val="Times New Roman"/>
        <family val="1"/>
        <charset val="204"/>
      </rPr>
      <t>(Капітальний ремонт (заміна вікон) у під'їздах та міжповерхових клітинах багатоповерхового будинку за адресою: м.Чорноморськ, вул.Данченка, 5, 12; вул.Паркова, 12, 22, 26; вул.Олександрійська, 11; вул.Парусна, 11, 9, 4-А; вул.Спортивна, 3, 8, проспект Миру, 7-А, 13-А, 24, вул1 Травня, 2, встановлення індивідуальних газових лічильників)</t>
    </r>
  </si>
  <si>
    <t>За рахунок субвенції, що передається із сільського бюджету Дальницької сільської ради</t>
  </si>
  <si>
    <t>Міська програма протидії злочинності та посилення громадської безпеки на території міста Чорноморська на 2016 - 2018 роки</t>
  </si>
  <si>
    <t>Коригування передачі до БР за рахунок залишку ЗФ</t>
  </si>
  <si>
    <t xml:space="preserve">Начальник фінансового управління </t>
  </si>
  <si>
    <t>О. М. Яковенко</t>
  </si>
  <si>
    <t>Надання дошкільної освіти - 
(за рахунок субвенції з обласного бюджету - заміна вікон та придбання меблів в ДНЗ - 4977,85492 тис. грн.); (за рахунок коштів міського бюджету - придбання медичного обладнання для ДНЗ № 10 - 180,0 тис. грн., харчування дітей - 600,0 тис.грн.)</t>
  </si>
</sst>
</file>

<file path=xl/styles.xml><?xml version="1.0" encoding="utf-8"?>
<styleSheet xmlns="http://schemas.openxmlformats.org/spreadsheetml/2006/main">
  <numFmts count="6">
    <numFmt numFmtId="164" formatCode="#,##0.000"/>
    <numFmt numFmtId="165" formatCode="#,##0.0"/>
    <numFmt numFmtId="166" formatCode="#,##0.00000"/>
    <numFmt numFmtId="167" formatCode="0.000"/>
    <numFmt numFmtId="168" formatCode="#,##0.0000"/>
    <numFmt numFmtId="169" formatCode="0.0"/>
  </numFmts>
  <fonts count="35">
    <font>
      <sz val="10"/>
      <name val="Arial Cyr"/>
      <charset val="204"/>
    </font>
    <font>
      <sz val="10"/>
      <name val="Arial Cyr"/>
      <charset val="204"/>
    </font>
    <font>
      <sz val="8"/>
      <name val="Arial Cyr"/>
      <charset val="204"/>
    </font>
    <font>
      <b/>
      <sz val="11"/>
      <name val="Times New Roman"/>
      <family val="1"/>
      <charset val="204"/>
    </font>
    <font>
      <b/>
      <sz val="12"/>
      <name val="Times New Roman"/>
      <family val="1"/>
      <charset val="204"/>
    </font>
    <font>
      <sz val="10"/>
      <color indexed="8"/>
      <name val="Arial Cyr"/>
      <family val="2"/>
      <charset val="204"/>
    </font>
    <font>
      <sz val="10"/>
      <color indexed="9"/>
      <name val="Arial Cyr"/>
      <family val="2"/>
      <charset val="204"/>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b/>
      <sz val="18"/>
      <color indexed="56"/>
      <name val="Cambria"/>
      <family val="2"/>
      <charset val="204"/>
    </font>
    <font>
      <sz val="10"/>
      <color indexed="60"/>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0"/>
      <name val="Arial Cyr"/>
      <family val="2"/>
      <charset val="204"/>
    </font>
    <font>
      <sz val="10"/>
      <color indexed="17"/>
      <name val="Arial Cyr"/>
      <family val="2"/>
      <charset val="204"/>
    </font>
    <font>
      <sz val="12"/>
      <name val="Times New Roman"/>
      <family val="1"/>
      <charset val="204"/>
    </font>
    <font>
      <b/>
      <sz val="13"/>
      <name val="Times New Roman"/>
      <family val="1"/>
      <charset val="204"/>
    </font>
    <font>
      <sz val="11"/>
      <color indexed="8"/>
      <name val="Calibri"/>
      <family val="2"/>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i/>
      <sz val="12"/>
      <name val="Times New Roman"/>
      <family val="1"/>
      <charset val="204"/>
    </font>
    <font>
      <b/>
      <i/>
      <sz val="12"/>
      <name val="Times New Roman"/>
      <family val="1"/>
      <charset val="204"/>
    </font>
    <font>
      <sz val="10"/>
      <name val="Arial"/>
      <family val="2"/>
      <charset val="204"/>
    </font>
    <font>
      <sz val="11"/>
      <color theme="1"/>
      <name val="Calibri"/>
      <family val="2"/>
      <charset val="204"/>
      <scheme val="minor"/>
    </font>
    <font>
      <i/>
      <sz val="11"/>
      <name val="Times New Roman"/>
      <family val="1"/>
      <charset val="204"/>
    </font>
    <font>
      <sz val="8"/>
      <color indexed="81"/>
      <name val="Tahoma"/>
      <family val="2"/>
      <charset val="204"/>
    </font>
    <font>
      <b/>
      <sz val="8"/>
      <color indexed="81"/>
      <name val="Tahoma"/>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7" borderId="1" applyNumberFormat="0" applyAlignment="0" applyProtection="0"/>
    <xf numFmtId="0" fontId="8" fillId="20" borderId="2" applyNumberFormat="0" applyAlignment="0" applyProtection="0"/>
    <xf numFmtId="0" fontId="9" fillId="20" borderId="1" applyNumberFormat="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0" borderId="6" applyNumberFormat="0" applyFill="0" applyAlignment="0" applyProtection="0"/>
    <xf numFmtId="0" fontId="14" fillId="21" borderId="7" applyNumberFormat="0" applyAlignment="0" applyProtection="0"/>
    <xf numFmtId="0" fontId="15" fillId="0" borderId="0" applyNumberFormat="0" applyFill="0" applyBorder="0" applyAlignment="0" applyProtection="0"/>
    <xf numFmtId="0" fontId="16" fillId="22" borderId="0" applyNumberFormat="0" applyBorder="0" applyAlignment="0" applyProtection="0"/>
    <xf numFmtId="0" fontId="31" fillId="0" borderId="0"/>
    <xf numFmtId="0" fontId="24" fillId="0" borderId="0"/>
    <xf numFmtId="0" fontId="30" fillId="0" borderId="0"/>
    <xf numFmtId="0" fontId="24" fillId="0" borderId="0"/>
    <xf numFmtId="0" fontId="17" fillId="3" borderId="0" applyNumberFormat="0" applyBorder="0" applyAlignment="0" applyProtection="0"/>
    <xf numFmtId="0" fontId="18" fillId="0" borderId="0" applyNumberFormat="0" applyFill="0" applyBorder="0" applyAlignment="0" applyProtection="0"/>
    <xf numFmtId="0" fontId="1" fillId="23" borderId="8" applyNumberFormat="0" applyFont="0" applyAlignment="0" applyProtection="0"/>
    <xf numFmtId="0" fontId="19" fillId="0" borderId="9"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30" fillId="0" borderId="0"/>
    <xf numFmtId="0" fontId="24" fillId="0" borderId="0"/>
  </cellStyleXfs>
  <cellXfs count="182">
    <xf numFmtId="0" fontId="0" fillId="0" borderId="0" xfId="0"/>
    <xf numFmtId="0" fontId="4" fillId="0" borderId="0" xfId="0" applyFont="1"/>
    <xf numFmtId="0" fontId="22" fillId="0" borderId="0" xfId="0" applyFont="1"/>
    <xf numFmtId="0" fontId="28" fillId="0" borderId="0" xfId="0" applyFont="1"/>
    <xf numFmtId="0" fontId="29" fillId="0" borderId="0" xfId="0" applyFont="1"/>
    <xf numFmtId="164" fontId="22" fillId="0" borderId="0" xfId="0" applyNumberFormat="1" applyFont="1"/>
    <xf numFmtId="49" fontId="22" fillId="0" borderId="11" xfId="0" applyNumberFormat="1" applyFont="1" applyBorder="1" applyAlignment="1">
      <alignment horizontal="center" vertical="center"/>
    </xf>
    <xf numFmtId="49" fontId="4" fillId="0" borderId="11" xfId="0" applyNumberFormat="1" applyFont="1" applyBorder="1" applyAlignment="1">
      <alignment horizontal="center" vertical="center"/>
    </xf>
    <xf numFmtId="0" fontId="28" fillId="24" borderId="12" xfId="0" applyFont="1" applyFill="1" applyBorder="1" applyAlignment="1">
      <alignment wrapText="1"/>
    </xf>
    <xf numFmtId="0" fontId="22" fillId="24" borderId="0" xfId="0" applyFont="1" applyFill="1"/>
    <xf numFmtId="165" fontId="22" fillId="24" borderId="0" xfId="0" applyNumberFormat="1" applyFont="1" applyFill="1"/>
    <xf numFmtId="0" fontId="4" fillId="24" borderId="12" xfId="0" applyFont="1" applyFill="1" applyBorder="1" applyAlignment="1">
      <alignment wrapText="1"/>
    </xf>
    <xf numFmtId="166" fontId="4" fillId="24" borderId="12" xfId="0" applyNumberFormat="1" applyFont="1" applyFill="1" applyBorder="1"/>
    <xf numFmtId="0" fontId="22" fillId="24" borderId="0" xfId="0" applyFont="1" applyFill="1" applyAlignment="1">
      <alignment wrapText="1"/>
    </xf>
    <xf numFmtId="0" fontId="22" fillId="24" borderId="12" xfId="0" applyFont="1" applyFill="1" applyBorder="1"/>
    <xf numFmtId="166" fontId="22" fillId="24" borderId="12" xfId="0" applyNumberFormat="1" applyFont="1" applyFill="1" applyBorder="1"/>
    <xf numFmtId="166" fontId="28" fillId="24" borderId="12" xfId="0" applyNumberFormat="1" applyFont="1" applyFill="1" applyBorder="1"/>
    <xf numFmtId="0" fontId="28" fillId="24" borderId="12" xfId="0" applyFont="1" applyFill="1" applyBorder="1"/>
    <xf numFmtId="165" fontId="28" fillId="24" borderId="12" xfId="0" applyNumberFormat="1" applyFont="1" applyFill="1" applyBorder="1"/>
    <xf numFmtId="166" fontId="22" fillId="24" borderId="0" xfId="0" applyNumberFormat="1" applyFont="1" applyFill="1"/>
    <xf numFmtId="0" fontId="28" fillId="24" borderId="0" xfId="0" applyFont="1" applyFill="1"/>
    <xf numFmtId="164" fontId="28" fillId="24" borderId="0" xfId="0" applyNumberFormat="1" applyFont="1" applyFill="1"/>
    <xf numFmtId="49" fontId="28" fillId="0" borderId="11" xfId="0" applyNumberFormat="1" applyFont="1" applyBorder="1" applyAlignment="1">
      <alignment horizontal="center" vertical="center"/>
    </xf>
    <xf numFmtId="0" fontId="28" fillId="25" borderId="0" xfId="0" applyFont="1" applyFill="1"/>
    <xf numFmtId="0" fontId="22" fillId="25" borderId="0" xfId="0" applyFont="1" applyFill="1"/>
    <xf numFmtId="0" fontId="4" fillId="25" borderId="11" xfId="0" applyFont="1" applyFill="1" applyBorder="1" applyAlignment="1">
      <alignment horizontal="center"/>
    </xf>
    <xf numFmtId="0" fontId="4" fillId="25" borderId="10" xfId="0" applyFont="1" applyFill="1" applyBorder="1"/>
    <xf numFmtId="0" fontId="4" fillId="25" borderId="0" xfId="0" applyFont="1" applyFill="1"/>
    <xf numFmtId="49" fontId="22" fillId="25" borderId="11" xfId="0" applyNumberFormat="1" applyFont="1" applyFill="1" applyBorder="1" applyAlignment="1">
      <alignment horizontal="center" vertical="center"/>
    </xf>
    <xf numFmtId="0" fontId="26" fillId="25" borderId="11" xfId="0" quotePrefix="1" applyFont="1" applyFill="1" applyBorder="1" applyAlignment="1">
      <alignment horizontal="center" vertical="center"/>
    </xf>
    <xf numFmtId="0" fontId="26" fillId="25" borderId="11" xfId="0" quotePrefix="1" applyFont="1" applyFill="1" applyBorder="1" applyAlignment="1">
      <alignment vertical="center"/>
    </xf>
    <xf numFmtId="0" fontId="27" fillId="25" borderId="11" xfId="0" quotePrefix="1" applyFont="1" applyFill="1" applyBorder="1" applyAlignment="1">
      <alignment vertical="center"/>
    </xf>
    <xf numFmtId="0" fontId="27" fillId="25" borderId="10" xfId="0" applyFont="1" applyFill="1" applyBorder="1" applyAlignment="1">
      <alignment vertical="center" wrapText="1"/>
    </xf>
    <xf numFmtId="49" fontId="28" fillId="25" borderId="11" xfId="0" applyNumberFormat="1" applyFont="1" applyFill="1" applyBorder="1" applyAlignment="1">
      <alignment horizontal="center" vertical="center"/>
    </xf>
    <xf numFmtId="0" fontId="29" fillId="25" borderId="0" xfId="0" applyFont="1" applyFill="1"/>
    <xf numFmtId="0" fontId="25" fillId="25" borderId="11" xfId="39" quotePrefix="1" applyFont="1" applyFill="1" applyBorder="1" applyAlignment="1">
      <alignment horizontal="center" vertical="center"/>
    </xf>
    <xf numFmtId="0" fontId="27" fillId="25" borderId="11" xfId="0" quotePrefix="1" applyFont="1" applyFill="1" applyBorder="1" applyAlignment="1">
      <alignment horizontal="center" vertical="center"/>
    </xf>
    <xf numFmtId="0" fontId="25" fillId="25" borderId="11" xfId="0" quotePrefix="1" applyFont="1" applyFill="1" applyBorder="1" applyAlignment="1">
      <alignment horizontal="center" vertical="center"/>
    </xf>
    <xf numFmtId="0" fontId="25" fillId="25" borderId="10" xfId="0" applyFont="1" applyFill="1" applyBorder="1" applyAlignment="1">
      <alignment vertical="center" wrapText="1"/>
    </xf>
    <xf numFmtId="167" fontId="4" fillId="25" borderId="0" xfId="0" applyNumberFormat="1" applyFont="1" applyFill="1"/>
    <xf numFmtId="49" fontId="4" fillId="0" borderId="16" xfId="0" applyNumberFormat="1" applyFont="1" applyBorder="1" applyAlignment="1">
      <alignment horizontal="center" vertical="center" wrapText="1"/>
    </xf>
    <xf numFmtId="0" fontId="4" fillId="0" borderId="17" xfId="0" applyFont="1" applyBorder="1" applyAlignment="1">
      <alignment horizontal="left" vertical="center" wrapText="1"/>
    </xf>
    <xf numFmtId="49" fontId="22" fillId="0" borderId="11" xfId="0" applyNumberFormat="1" applyFont="1" applyBorder="1" applyAlignment="1">
      <alignment horizontal="center" vertical="center" wrapText="1"/>
    </xf>
    <xf numFmtId="0" fontId="22"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4" fillId="25" borderId="10" xfId="0" applyFont="1" applyFill="1" applyBorder="1" applyAlignment="1">
      <alignment vertical="center" wrapText="1"/>
    </xf>
    <xf numFmtId="0" fontId="22" fillId="25" borderId="10" xfId="0" applyFont="1" applyFill="1" applyBorder="1" applyAlignment="1">
      <alignment vertical="center" wrapText="1"/>
    </xf>
    <xf numFmtId="0" fontId="28" fillId="25" borderId="10" xfId="0" applyFont="1" applyFill="1" applyBorder="1" applyAlignment="1">
      <alignment vertical="center" wrapText="1"/>
    </xf>
    <xf numFmtId="0" fontId="4" fillId="0" borderId="10" xfId="37" applyFont="1" applyBorder="1" applyAlignment="1">
      <alignment vertical="center" wrapText="1"/>
    </xf>
    <xf numFmtId="0" fontId="22" fillId="0" borderId="10" xfId="37" applyFont="1" applyBorder="1" applyAlignment="1">
      <alignment vertical="center" wrapText="1"/>
    </xf>
    <xf numFmtId="0" fontId="28" fillId="0" borderId="10" xfId="37" applyFont="1" applyBorder="1" applyAlignment="1">
      <alignment vertical="center" wrapText="1"/>
    </xf>
    <xf numFmtId="0" fontId="22" fillId="25" borderId="10" xfId="0" applyFont="1" applyFill="1" applyBorder="1" applyAlignment="1">
      <alignment wrapText="1"/>
    </xf>
    <xf numFmtId="0" fontId="28" fillId="25" borderId="10" xfId="0" applyFont="1" applyFill="1" applyBorder="1" applyAlignment="1">
      <alignment wrapText="1"/>
    </xf>
    <xf numFmtId="49" fontId="3" fillId="25" borderId="11" xfId="0" applyNumberFormat="1" applyFont="1" applyFill="1" applyBorder="1" applyAlignment="1">
      <alignment horizontal="center" vertical="center"/>
    </xf>
    <xf numFmtId="0" fontId="22" fillId="25" borderId="10" xfId="38" applyFont="1" applyFill="1" applyBorder="1" applyAlignment="1">
      <alignment horizontal="left" wrapText="1"/>
    </xf>
    <xf numFmtId="0" fontId="28" fillId="25" borderId="10" xfId="38" applyFont="1" applyFill="1" applyBorder="1" applyAlignment="1">
      <alignment horizontal="left" wrapText="1"/>
    </xf>
    <xf numFmtId="0" fontId="32" fillId="25" borderId="10" xfId="0" applyFont="1" applyFill="1" applyBorder="1" applyAlignment="1">
      <alignment vertical="center" wrapText="1"/>
    </xf>
    <xf numFmtId="0" fontId="4" fillId="25" borderId="22" xfId="0" applyFont="1" applyFill="1" applyBorder="1" applyAlignment="1">
      <alignment horizontal="center" vertical="top" wrapText="1"/>
    </xf>
    <xf numFmtId="0" fontId="4" fillId="25" borderId="23" xfId="0" applyFont="1" applyFill="1" applyBorder="1"/>
    <xf numFmtId="0" fontId="22" fillId="0" borderId="24"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11" xfId="0" applyFont="1" applyBorder="1" applyAlignment="1">
      <alignment horizontal="center" vertical="center" wrapText="1"/>
    </xf>
    <xf numFmtId="49" fontId="22" fillId="0" borderId="16" xfId="0" applyNumberFormat="1" applyFont="1" applyBorder="1" applyAlignment="1">
      <alignment horizontal="center" vertical="center" wrapText="1"/>
    </xf>
    <xf numFmtId="0" fontId="22" fillId="0" borderId="17" xfId="0" applyFont="1" applyBorder="1" applyAlignment="1">
      <alignment horizontal="left" vertical="center" wrapText="1"/>
    </xf>
    <xf numFmtId="49" fontId="4" fillId="0" borderId="11" xfId="0" applyNumberFormat="1" applyFont="1" applyBorder="1" applyAlignment="1">
      <alignment horizontal="center" vertical="center" wrapText="1"/>
    </xf>
    <xf numFmtId="0" fontId="4" fillId="0" borderId="10" xfId="0" applyFont="1" applyBorder="1" applyAlignment="1">
      <alignment horizontal="left" vertical="center" wrapText="1"/>
    </xf>
    <xf numFmtId="0" fontId="22" fillId="0" borderId="11" xfId="0" applyFont="1" applyBorder="1" applyAlignment="1">
      <alignment horizontal="center" vertical="center" wrapText="1"/>
    </xf>
    <xf numFmtId="168" fontId="4" fillId="24" borderId="12" xfId="0" applyNumberFormat="1" applyFont="1" applyFill="1" applyBorder="1"/>
    <xf numFmtId="165" fontId="22" fillId="25" borderId="0" xfId="0" applyNumberFormat="1" applyFont="1" applyFill="1"/>
    <xf numFmtId="0" fontId="28" fillId="0" borderId="11" xfId="0" applyFont="1" applyBorder="1" applyAlignment="1">
      <alignment horizontal="center" vertical="center" wrapText="1"/>
    </xf>
    <xf numFmtId="0" fontId="28" fillId="0" borderId="10" xfId="0" applyFont="1" applyBorder="1" applyAlignment="1">
      <alignment horizontal="left" vertical="center" wrapText="1"/>
    </xf>
    <xf numFmtId="0" fontId="4" fillId="25" borderId="10" xfId="0" applyFont="1" applyFill="1" applyBorder="1" applyAlignment="1">
      <alignment wrapText="1"/>
    </xf>
    <xf numFmtId="0" fontId="27" fillId="25" borderId="29" xfId="0" quotePrefix="1" applyFont="1" applyFill="1" applyBorder="1" applyAlignment="1">
      <alignment horizontal="center" vertical="center"/>
    </xf>
    <xf numFmtId="0" fontId="32" fillId="25" borderId="30" xfId="0" applyFont="1" applyFill="1" applyBorder="1" applyAlignment="1">
      <alignment vertical="center" wrapText="1"/>
    </xf>
    <xf numFmtId="0" fontId="25" fillId="25" borderId="29" xfId="0" quotePrefix="1" applyFont="1" applyFill="1" applyBorder="1" applyAlignment="1">
      <alignment horizontal="center" vertical="center"/>
    </xf>
    <xf numFmtId="0" fontId="3" fillId="25" borderId="30" xfId="0" applyFont="1" applyFill="1" applyBorder="1" applyAlignment="1">
      <alignment vertical="center" wrapText="1"/>
    </xf>
    <xf numFmtId="0" fontId="28" fillId="25" borderId="12" xfId="46" applyFont="1" applyFill="1" applyBorder="1" applyAlignment="1">
      <alignment horizontal="left" wrapText="1"/>
    </xf>
    <xf numFmtId="0" fontId="22" fillId="25" borderId="12" xfId="0" applyFont="1" applyFill="1" applyBorder="1" applyAlignment="1">
      <alignment wrapText="1"/>
    </xf>
    <xf numFmtId="0" fontId="4" fillId="26" borderId="0" xfId="0" applyFont="1" applyFill="1"/>
    <xf numFmtId="166" fontId="22" fillId="26" borderId="0" xfId="0" applyNumberFormat="1" applyFont="1" applyFill="1"/>
    <xf numFmtId="0" fontId="22" fillId="26" borderId="0" xfId="0" applyFont="1" applyFill="1"/>
    <xf numFmtId="166" fontId="4" fillId="26" borderId="0" xfId="0" applyNumberFormat="1" applyFont="1" applyFill="1"/>
    <xf numFmtId="0" fontId="28" fillId="24" borderId="0" xfId="0" applyFont="1" applyFill="1" applyBorder="1"/>
    <xf numFmtId="166" fontId="22" fillId="24" borderId="0" xfId="0" applyNumberFormat="1" applyFont="1" applyFill="1" applyBorder="1"/>
    <xf numFmtId="166" fontId="28" fillId="24" borderId="0" xfId="0" applyNumberFormat="1" applyFont="1" applyFill="1" applyBorder="1"/>
    <xf numFmtId="166" fontId="28" fillId="24" borderId="12" xfId="0" applyNumberFormat="1" applyFont="1" applyFill="1" applyBorder="1" applyAlignment="1">
      <alignment horizontal="center" wrapText="1"/>
    </xf>
    <xf numFmtId="166" fontId="22" fillId="26" borderId="12" xfId="0" applyNumberFormat="1" applyFont="1" applyFill="1" applyBorder="1"/>
    <xf numFmtId="165" fontId="22" fillId="0" borderId="12" xfId="0" applyNumberFormat="1" applyFont="1" applyFill="1" applyBorder="1"/>
    <xf numFmtId="164" fontId="22" fillId="0" borderId="12" xfId="0" applyNumberFormat="1" applyFont="1" applyFill="1" applyBorder="1"/>
    <xf numFmtId="166" fontId="4" fillId="26" borderId="12" xfId="0" applyNumberFormat="1" applyFont="1" applyFill="1" applyBorder="1"/>
    <xf numFmtId="164" fontId="28" fillId="0" borderId="12" xfId="0" applyNumberFormat="1" applyFont="1" applyFill="1" applyBorder="1"/>
    <xf numFmtId="166" fontId="28" fillId="0" borderId="12" xfId="0" applyNumberFormat="1" applyFont="1" applyFill="1" applyBorder="1"/>
    <xf numFmtId="166" fontId="4" fillId="24" borderId="12" xfId="0" applyNumberFormat="1" applyFont="1" applyFill="1" applyBorder="1" applyAlignment="1">
      <alignment horizontal="center" vertical="center" wrapText="1"/>
    </xf>
    <xf numFmtId="164" fontId="4" fillId="24" borderId="12" xfId="0" applyNumberFormat="1" applyFont="1" applyFill="1" applyBorder="1" applyAlignment="1">
      <alignment horizontal="center" vertical="center" wrapText="1"/>
    </xf>
    <xf numFmtId="0" fontId="4" fillId="0" borderId="12" xfId="0" applyFont="1" applyBorder="1"/>
    <xf numFmtId="166" fontId="4" fillId="0" borderId="12" xfId="0" applyNumberFormat="1" applyFont="1" applyBorder="1"/>
    <xf numFmtId="166" fontId="4" fillId="26" borderId="0" xfId="0" applyNumberFormat="1" applyFont="1" applyFill="1" applyBorder="1"/>
    <xf numFmtId="164" fontId="28" fillId="0" borderId="0" xfId="0" applyNumberFormat="1" applyFont="1" applyFill="1" applyBorder="1"/>
    <xf numFmtId="166" fontId="4" fillId="0" borderId="0" xfId="0" applyNumberFormat="1" applyFont="1" applyBorder="1"/>
    <xf numFmtId="0" fontId="29" fillId="0" borderId="0" xfId="0" applyFont="1" applyBorder="1"/>
    <xf numFmtId="166" fontId="4" fillId="0" borderId="19" xfId="0" applyNumberFormat="1" applyFont="1" applyBorder="1" applyAlignment="1">
      <alignment horizontal="right" wrapText="1"/>
    </xf>
    <xf numFmtId="166" fontId="4" fillId="0" borderId="19" xfId="0" applyNumberFormat="1" applyFont="1" applyBorder="1" applyAlignment="1">
      <alignment horizontal="right"/>
    </xf>
    <xf numFmtId="166" fontId="22" fillId="0" borderId="19" xfId="0" applyNumberFormat="1" applyFont="1" applyBorder="1" applyAlignment="1">
      <alignment horizontal="right" wrapText="1"/>
    </xf>
    <xf numFmtId="166" fontId="22" fillId="0" borderId="19" xfId="0" applyNumberFormat="1" applyFont="1" applyBorder="1" applyAlignment="1">
      <alignment horizontal="right"/>
    </xf>
    <xf numFmtId="166" fontId="22" fillId="0" borderId="13" xfId="0" applyNumberFormat="1" applyFont="1" applyBorder="1" applyAlignment="1">
      <alignment horizontal="right"/>
    </xf>
    <xf numFmtId="166" fontId="4" fillId="0" borderId="13" xfId="0" applyNumberFormat="1" applyFont="1" applyBorder="1" applyAlignment="1">
      <alignment horizontal="right" wrapText="1"/>
    </xf>
    <xf numFmtId="166" fontId="4" fillId="0" borderId="13" xfId="0" applyNumberFormat="1" applyFont="1" applyBorder="1" applyAlignment="1">
      <alignment horizontal="right"/>
    </xf>
    <xf numFmtId="166" fontId="22" fillId="0" borderId="13" xfId="0" applyNumberFormat="1" applyFont="1" applyBorder="1" applyAlignment="1">
      <alignment horizontal="right" wrapText="1"/>
    </xf>
    <xf numFmtId="166" fontId="28" fillId="0" borderId="13" xfId="0" applyNumberFormat="1" applyFont="1" applyBorder="1" applyAlignment="1">
      <alignment horizontal="right" wrapText="1"/>
    </xf>
    <xf numFmtId="166" fontId="28" fillId="0" borderId="13" xfId="0" applyNumberFormat="1" applyFont="1" applyBorder="1" applyAlignment="1">
      <alignment horizontal="right"/>
    </xf>
    <xf numFmtId="166" fontId="4" fillId="25" borderId="13" xfId="0" applyNumberFormat="1" applyFont="1" applyFill="1" applyBorder="1" applyAlignment="1">
      <alignment horizontal="right" wrapText="1"/>
    </xf>
    <xf numFmtId="166" fontId="4" fillId="25" borderId="13" xfId="0" applyNumberFormat="1" applyFont="1" applyFill="1" applyBorder="1" applyAlignment="1">
      <alignment horizontal="right"/>
    </xf>
    <xf numFmtId="166" fontId="22" fillId="25" borderId="13" xfId="0" applyNumberFormat="1" applyFont="1" applyFill="1" applyBorder="1" applyAlignment="1">
      <alignment horizontal="right" wrapText="1"/>
    </xf>
    <xf numFmtId="166" fontId="22" fillId="25" borderId="13" xfId="0" applyNumberFormat="1" applyFont="1" applyFill="1" applyBorder="1" applyAlignment="1">
      <alignment horizontal="right"/>
    </xf>
    <xf numFmtId="166" fontId="28" fillId="25" borderId="13" xfId="0" applyNumberFormat="1" applyFont="1" applyFill="1" applyBorder="1" applyAlignment="1">
      <alignment horizontal="right" wrapText="1"/>
    </xf>
    <xf numFmtId="166" fontId="27" fillId="25" borderId="13" xfId="0" applyNumberFormat="1" applyFont="1" applyFill="1" applyBorder="1" applyAlignment="1">
      <alignment horizontal="right"/>
    </xf>
    <xf numFmtId="166" fontId="28" fillId="25" borderId="13" xfId="0" applyNumberFormat="1" applyFont="1" applyFill="1" applyBorder="1" applyAlignment="1">
      <alignment horizontal="right"/>
    </xf>
    <xf numFmtId="166" fontId="26" fillId="25" borderId="13" xfId="0" applyNumberFormat="1" applyFont="1" applyFill="1" applyBorder="1" applyAlignment="1">
      <alignment horizontal="right"/>
    </xf>
    <xf numFmtId="166" fontId="25" fillId="0" borderId="13" xfId="0" applyNumberFormat="1" applyFont="1" applyBorder="1" applyAlignment="1">
      <alignment horizontal="right"/>
    </xf>
    <xf numFmtId="166" fontId="26" fillId="0" borderId="13" xfId="0" applyNumberFormat="1" applyFont="1" applyBorder="1" applyAlignment="1">
      <alignment horizontal="right"/>
    </xf>
    <xf numFmtId="166" fontId="27" fillId="0" borderId="13" xfId="0" applyNumberFormat="1" applyFont="1" applyBorder="1" applyAlignment="1">
      <alignment horizontal="right"/>
    </xf>
    <xf numFmtId="166" fontId="25" fillId="25" borderId="13" xfId="0" applyNumberFormat="1" applyFont="1" applyFill="1" applyBorder="1" applyAlignment="1">
      <alignment horizontal="right"/>
    </xf>
    <xf numFmtId="166" fontId="4" fillId="25" borderId="31" xfId="0" applyNumberFormat="1" applyFont="1" applyFill="1" applyBorder="1" applyAlignment="1">
      <alignment horizontal="right"/>
    </xf>
    <xf numFmtId="166" fontId="29" fillId="25" borderId="31" xfId="0" applyNumberFormat="1" applyFont="1" applyFill="1" applyBorder="1" applyAlignment="1">
      <alignment horizontal="right"/>
    </xf>
    <xf numFmtId="166" fontId="28" fillId="25" borderId="31" xfId="0" applyNumberFormat="1" applyFont="1" applyFill="1" applyBorder="1" applyAlignment="1">
      <alignment horizontal="right"/>
    </xf>
    <xf numFmtId="166" fontId="29" fillId="25" borderId="13" xfId="0" applyNumberFormat="1" applyFont="1" applyFill="1" applyBorder="1" applyAlignment="1">
      <alignment horizontal="right"/>
    </xf>
    <xf numFmtId="166" fontId="4" fillId="25" borderId="25" xfId="0" applyNumberFormat="1" applyFont="1" applyFill="1" applyBorder="1" applyAlignment="1">
      <alignment horizontal="right"/>
    </xf>
    <xf numFmtId="0" fontId="28" fillId="25" borderId="32" xfId="0" applyFont="1" applyFill="1" applyBorder="1" applyAlignment="1">
      <alignment horizontal="left" wrapText="1"/>
    </xf>
    <xf numFmtId="0" fontId="28" fillId="25" borderId="32" xfId="46" applyFont="1" applyFill="1" applyBorder="1" applyAlignment="1">
      <alignment horizontal="left" wrapText="1" shrinkToFit="1"/>
    </xf>
    <xf numFmtId="0" fontId="28" fillId="24" borderId="0" xfId="0" applyFont="1" applyFill="1" applyBorder="1" applyAlignment="1">
      <alignment horizontal="center" vertical="center" wrapText="1"/>
    </xf>
    <xf numFmtId="166" fontId="28" fillId="24" borderId="0" xfId="0" applyNumberFormat="1" applyFont="1" applyFill="1" applyBorder="1" applyAlignment="1">
      <alignment horizontal="center" wrapText="1"/>
    </xf>
    <xf numFmtId="0" fontId="28" fillId="0" borderId="0" xfId="0" applyFont="1" applyBorder="1" applyAlignment="1">
      <alignment horizontal="center" vertical="center" wrapText="1"/>
    </xf>
    <xf numFmtId="0" fontId="4" fillId="0" borderId="0" xfId="0" applyFont="1" applyBorder="1"/>
    <xf numFmtId="0" fontId="28" fillId="0" borderId="0" xfId="0" applyFont="1" applyBorder="1"/>
    <xf numFmtId="166" fontId="29" fillId="0" borderId="0" xfId="0" applyNumberFormat="1" applyFont="1" applyBorder="1"/>
    <xf numFmtId="164" fontId="28" fillId="0" borderId="0" xfId="0" applyNumberFormat="1" applyFont="1" applyBorder="1"/>
    <xf numFmtId="166" fontId="22" fillId="0" borderId="0" xfId="0" applyNumberFormat="1" applyFont="1" applyBorder="1"/>
    <xf numFmtId="0" fontId="22" fillId="0" borderId="0" xfId="0" applyFont="1" applyBorder="1"/>
    <xf numFmtId="0" fontId="4" fillId="26" borderId="12" xfId="0" applyFont="1" applyFill="1" applyBorder="1"/>
    <xf numFmtId="0" fontId="22" fillId="26" borderId="12" xfId="0" applyFont="1" applyFill="1" applyBorder="1"/>
    <xf numFmtId="0" fontId="22" fillId="0" borderId="12" xfId="0" applyFont="1" applyBorder="1"/>
    <xf numFmtId="166" fontId="22" fillId="0" borderId="12" xfId="0" applyNumberFormat="1" applyFont="1" applyBorder="1"/>
    <xf numFmtId="164" fontId="22" fillId="0" borderId="12" xfId="0" applyNumberFormat="1" applyFont="1" applyBorder="1"/>
    <xf numFmtId="169" fontId="22" fillId="0" borderId="12" xfId="0" applyNumberFormat="1" applyFont="1" applyBorder="1"/>
    <xf numFmtId="0" fontId="22" fillId="0" borderId="11" xfId="0" applyFont="1" applyBorder="1" applyAlignment="1">
      <alignment horizontal="center" vertical="center" wrapText="1"/>
    </xf>
    <xf numFmtId="0" fontId="4" fillId="0" borderId="11" xfId="0" applyFont="1" applyBorder="1" applyAlignment="1">
      <alignment horizontal="center" vertical="center" wrapText="1"/>
    </xf>
    <xf numFmtId="0" fontId="4" fillId="25" borderId="12" xfId="47" applyFont="1" applyFill="1" applyBorder="1" applyAlignment="1">
      <alignment wrapText="1"/>
    </xf>
    <xf numFmtId="0" fontId="26" fillId="25" borderId="29" xfId="0" quotePrefix="1" applyFont="1" applyFill="1" applyBorder="1" applyAlignment="1">
      <alignment horizontal="center" vertical="center"/>
    </xf>
    <xf numFmtId="166" fontId="22" fillId="25" borderId="31" xfId="0" applyNumberFormat="1" applyFont="1" applyFill="1" applyBorder="1" applyAlignment="1">
      <alignment horizontal="right"/>
    </xf>
    <xf numFmtId="0" fontId="4" fillId="25" borderId="12" xfId="0" applyFont="1" applyFill="1" applyBorder="1" applyAlignment="1">
      <alignment wrapText="1"/>
    </xf>
    <xf numFmtId="164" fontId="4" fillId="0" borderId="12" xfId="0" applyNumberFormat="1" applyFont="1" applyBorder="1"/>
    <xf numFmtId="0" fontId="27" fillId="25" borderId="12" xfId="0" applyFont="1" applyFill="1" applyBorder="1" applyAlignment="1">
      <alignment vertical="center" wrapText="1"/>
    </xf>
    <xf numFmtId="0" fontId="4" fillId="25" borderId="0" xfId="0" applyFont="1" applyFill="1" applyBorder="1" applyAlignment="1">
      <alignment horizontal="center" vertical="top" wrapText="1"/>
    </xf>
    <xf numFmtId="0" fontId="4" fillId="25" borderId="0" xfId="0" applyFont="1" applyFill="1" applyBorder="1"/>
    <xf numFmtId="166" fontId="4" fillId="25" borderId="0" xfId="0" applyNumberFormat="1" applyFont="1" applyFill="1" applyBorder="1" applyAlignment="1">
      <alignment horizontal="right"/>
    </xf>
    <xf numFmtId="0" fontId="22" fillId="0" borderId="32" xfId="0" applyFont="1" applyBorder="1" applyAlignment="1">
      <alignment horizontal="left" wrapText="1"/>
    </xf>
    <xf numFmtId="0" fontId="22" fillId="0" borderId="33" xfId="0" applyFont="1" applyBorder="1" applyAlignment="1">
      <alignment horizontal="left" wrapText="1"/>
    </xf>
    <xf numFmtId="0" fontId="22" fillId="0" borderId="32" xfId="0" applyFont="1" applyBorder="1" applyAlignment="1">
      <alignment horizontal="left"/>
    </xf>
    <xf numFmtId="0" fontId="22" fillId="0" borderId="33" xfId="0" applyFont="1" applyBorder="1" applyAlignment="1">
      <alignment horizontal="left"/>
    </xf>
    <xf numFmtId="0" fontId="23" fillId="0" borderId="0" xfId="0" applyFont="1" applyAlignment="1">
      <alignment horizontal="center" vertical="center" wrapText="1"/>
    </xf>
    <xf numFmtId="0" fontId="22" fillId="0" borderId="2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2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14" xfId="0" applyFont="1" applyBorder="1" applyAlignment="1">
      <alignment horizontal="center"/>
    </xf>
    <xf numFmtId="0" fontId="22" fillId="0" borderId="28" xfId="0" applyFont="1" applyBorder="1" applyAlignment="1">
      <alignment horizontal="center"/>
    </xf>
    <xf numFmtId="0" fontId="22" fillId="0" borderId="15" xfId="0" applyFont="1" applyBorder="1" applyAlignment="1">
      <alignment horizontal="center"/>
    </xf>
    <xf numFmtId="0" fontId="22" fillId="0" borderId="24" xfId="0" applyFont="1" applyBorder="1" applyAlignment="1">
      <alignment horizontal="center" vertical="center"/>
    </xf>
    <xf numFmtId="0" fontId="22" fillId="0" borderId="13" xfId="0" applyFont="1" applyBorder="1" applyAlignment="1">
      <alignment horizontal="center" vertical="center"/>
    </xf>
    <xf numFmtId="0" fontId="22" fillId="0" borderId="25" xfId="0" applyFont="1" applyBorder="1" applyAlignment="1">
      <alignment horizontal="center" vertical="center"/>
    </xf>
    <xf numFmtId="0" fontId="22" fillId="0" borderId="19"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26" xfId="0" applyFont="1" applyBorder="1" applyAlignment="1">
      <alignment horizontal="center"/>
    </xf>
    <xf numFmtId="0" fontId="22" fillId="0" borderId="27" xfId="0" applyFont="1" applyBorder="1" applyAlignment="1">
      <alignment horizontal="center"/>
    </xf>
    <xf numFmtId="0" fontId="22" fillId="0" borderId="18" xfId="0" applyFont="1" applyBorder="1" applyAlignment="1">
      <alignment horizontal="center"/>
    </xf>
    <xf numFmtId="0" fontId="4" fillId="25" borderId="0" xfId="0" applyFont="1" applyFill="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Обычный_дод 2" xfId="37"/>
    <cellStyle name="Обычный_дод 3" xfId="47"/>
    <cellStyle name="Обычный_дод№8" xfId="46"/>
    <cellStyle name="Обычный_дод№8_1" xfId="38"/>
    <cellStyle name="Обычный_Лист1" xfId="39"/>
    <cellStyle name="Плохой" xfId="40" builtinId="27" customBuiltin="1"/>
    <cellStyle name="Пояснение" xfId="41" builtinId="53" customBuiltin="1"/>
    <cellStyle name="Примечание" xfId="42" builtinId="10" customBuiltin="1"/>
    <cellStyle name="Связанная ячейка" xfId="43" builtinId="24" customBuiltin="1"/>
    <cellStyle name="Текст предупреждения" xfId="44" builtinId="11" customBuiltin="1"/>
    <cellStyle name="Хороший" xfId="45"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164"/>
  <sheetViews>
    <sheetView tabSelected="1" view="pageBreakPreview" zoomScale="75" zoomScaleNormal="75" zoomScaleSheetLayoutView="75" workbookViewId="0">
      <pane xSplit="2" ySplit="7" topLeftCell="C10" activePane="bottomRight" state="frozen"/>
      <selection pane="topRight" activeCell="C1" sqref="C1"/>
      <selection pane="bottomLeft" activeCell="A8" sqref="A8"/>
      <selection pane="bottomRight" activeCell="B14" sqref="B14"/>
    </sheetView>
  </sheetViews>
  <sheetFormatPr defaultRowHeight="15.75"/>
  <cols>
    <col min="1" max="1" width="13.28515625" style="2" customWidth="1"/>
    <col min="2" max="2" width="58.5703125" style="2" customWidth="1"/>
    <col min="3" max="3" width="17" style="2" customWidth="1"/>
    <col min="4" max="4" width="17.7109375" style="2" customWidth="1"/>
    <col min="5" max="5" width="15.28515625" style="2" customWidth="1"/>
    <col min="6" max="6" width="19" style="2" customWidth="1"/>
    <col min="7" max="7" width="15.28515625" style="2" customWidth="1"/>
    <col min="8" max="9" width="14" style="2" customWidth="1"/>
    <col min="10" max="10" width="13.42578125" style="2" bestFit="1" customWidth="1"/>
    <col min="11" max="11" width="14.140625" style="2" customWidth="1"/>
    <col min="12" max="12" width="12.5703125" style="2" customWidth="1"/>
    <col min="13" max="16384" width="9.140625" style="2"/>
  </cols>
  <sheetData>
    <row r="1" spans="1:7" ht="38.25" customHeight="1">
      <c r="A1" s="159" t="s">
        <v>108</v>
      </c>
      <c r="B1" s="159"/>
      <c r="C1" s="159"/>
      <c r="D1" s="159"/>
      <c r="E1" s="159"/>
      <c r="F1" s="159"/>
      <c r="G1" s="159"/>
    </row>
    <row r="2" spans="1:7" ht="16.5" customHeight="1" thickBot="1">
      <c r="E2" s="2" t="s">
        <v>3</v>
      </c>
    </row>
    <row r="3" spans="1:7" ht="16.5" thickBot="1">
      <c r="A3" s="160" t="s">
        <v>33</v>
      </c>
      <c r="B3" s="163" t="s">
        <v>0</v>
      </c>
      <c r="C3" s="166" t="s">
        <v>1</v>
      </c>
      <c r="D3" s="178" t="s">
        <v>2</v>
      </c>
      <c r="E3" s="179"/>
      <c r="F3" s="179"/>
      <c r="G3" s="180"/>
    </row>
    <row r="4" spans="1:7" ht="16.5" thickBot="1">
      <c r="A4" s="161"/>
      <c r="B4" s="164"/>
      <c r="C4" s="167"/>
      <c r="D4" s="172" t="s">
        <v>14</v>
      </c>
      <c r="E4" s="169" t="s">
        <v>15</v>
      </c>
      <c r="F4" s="170"/>
      <c r="G4" s="171"/>
    </row>
    <row r="5" spans="1:7" ht="16.5" customHeight="1" thickBot="1">
      <c r="A5" s="161"/>
      <c r="B5" s="164"/>
      <c r="C5" s="167"/>
      <c r="D5" s="173"/>
      <c r="E5" s="175" t="s">
        <v>16</v>
      </c>
      <c r="F5" s="176" t="s">
        <v>9</v>
      </c>
      <c r="G5" s="177"/>
    </row>
    <row r="6" spans="1:7">
      <c r="A6" s="161"/>
      <c r="B6" s="164"/>
      <c r="C6" s="167"/>
      <c r="D6" s="173"/>
      <c r="E6" s="173"/>
      <c r="F6" s="166" t="s">
        <v>17</v>
      </c>
      <c r="G6" s="59" t="s">
        <v>9</v>
      </c>
    </row>
    <row r="7" spans="1:7" ht="48" thickBot="1">
      <c r="A7" s="162"/>
      <c r="B7" s="165"/>
      <c r="C7" s="168"/>
      <c r="D7" s="174"/>
      <c r="E7" s="174"/>
      <c r="F7" s="168"/>
      <c r="G7" s="60" t="s">
        <v>10</v>
      </c>
    </row>
    <row r="8" spans="1:7" s="1" customFormat="1">
      <c r="A8" s="40" t="s">
        <v>18</v>
      </c>
      <c r="B8" s="41" t="s">
        <v>56</v>
      </c>
      <c r="C8" s="100">
        <f t="shared" ref="C8:C12" si="0">D8+E8</f>
        <v>3140</v>
      </c>
      <c r="D8" s="101">
        <f>D9+D12+D10+D11</f>
        <v>2242</v>
      </c>
      <c r="E8" s="101">
        <f>E9+E12+E10</f>
        <v>898</v>
      </c>
      <c r="F8" s="101">
        <f t="shared" ref="F8:G8" si="1">F9+F12+F10</f>
        <v>898</v>
      </c>
      <c r="G8" s="101">
        <f t="shared" si="1"/>
        <v>898</v>
      </c>
    </row>
    <row r="9" spans="1:7" s="1" customFormat="1" ht="78.75" hidden="1">
      <c r="A9" s="62" t="s">
        <v>80</v>
      </c>
      <c r="B9" s="63" t="s">
        <v>81</v>
      </c>
      <c r="C9" s="102">
        <f t="shared" si="0"/>
        <v>0</v>
      </c>
      <c r="D9" s="103"/>
      <c r="E9" s="103"/>
      <c r="F9" s="103"/>
      <c r="G9" s="103"/>
    </row>
    <row r="10" spans="1:7" ht="68.25" customHeight="1">
      <c r="A10" s="62" t="s">
        <v>65</v>
      </c>
      <c r="B10" s="63" t="s">
        <v>122</v>
      </c>
      <c r="C10" s="102">
        <f t="shared" si="0"/>
        <v>10</v>
      </c>
      <c r="D10" s="103">
        <v>-8</v>
      </c>
      <c r="E10" s="103">
        <f>-2+20</f>
        <v>18</v>
      </c>
      <c r="F10" s="103">
        <f>-2+20</f>
        <v>18</v>
      </c>
      <c r="G10" s="103">
        <f>-2+20</f>
        <v>18</v>
      </c>
    </row>
    <row r="11" spans="1:7" ht="73.5" customHeight="1">
      <c r="A11" s="62" t="s">
        <v>117</v>
      </c>
      <c r="B11" s="63" t="s">
        <v>123</v>
      </c>
      <c r="C11" s="102">
        <f t="shared" si="0"/>
        <v>10</v>
      </c>
      <c r="D11" s="103">
        <v>10</v>
      </c>
      <c r="E11" s="103"/>
      <c r="F11" s="103"/>
      <c r="G11" s="103"/>
    </row>
    <row r="12" spans="1:7">
      <c r="A12" s="42" t="s">
        <v>58</v>
      </c>
      <c r="B12" s="43" t="s">
        <v>124</v>
      </c>
      <c r="C12" s="102">
        <f t="shared" si="0"/>
        <v>3120</v>
      </c>
      <c r="D12" s="104">
        <f>400-2580-400+5500-30+30-80-600</f>
        <v>2240</v>
      </c>
      <c r="E12" s="104">
        <f>-20+1000-100</f>
        <v>880</v>
      </c>
      <c r="F12" s="104">
        <f>-20+1000-100</f>
        <v>880</v>
      </c>
      <c r="G12" s="104">
        <f>-20+1000-100</f>
        <v>880</v>
      </c>
    </row>
    <row r="13" spans="1:7" s="1" customFormat="1" ht="17.25" customHeight="1">
      <c r="A13" s="64" t="s">
        <v>67</v>
      </c>
      <c r="B13" s="65" t="s">
        <v>68</v>
      </c>
      <c r="C13" s="105">
        <f>D13+E13</f>
        <v>8295.8549199999998</v>
      </c>
      <c r="D13" s="106">
        <f>D14+D15+D18+D20+D21+D22</f>
        <v>1740.0665199999999</v>
      </c>
      <c r="E13" s="106">
        <f>E14+E15+E18+E20+E21+E22</f>
        <v>6555.7883999999995</v>
      </c>
      <c r="F13" s="106">
        <f t="shared" ref="F13:G13" si="2">F14+F15+F18+F20+F21+F22</f>
        <v>6555.7883999999995</v>
      </c>
      <c r="G13" s="106">
        <f t="shared" si="2"/>
        <v>-522.06652000000008</v>
      </c>
    </row>
    <row r="14" spans="1:7" ht="99.75" customHeight="1">
      <c r="A14" s="42" t="s">
        <v>69</v>
      </c>
      <c r="B14" s="43" t="s">
        <v>160</v>
      </c>
      <c r="C14" s="107">
        <f t="shared" ref="C14:C22" si="3">D14+E14</f>
        <v>5757.8549199999998</v>
      </c>
      <c r="D14" s="104">
        <f>80+600</f>
        <v>680</v>
      </c>
      <c r="E14" s="104">
        <f>5043.2-65.34508+100</f>
        <v>5077.8549199999998</v>
      </c>
      <c r="F14" s="104">
        <f>5043.2-65.34508+100</f>
        <v>5077.8549199999998</v>
      </c>
      <c r="G14" s="104">
        <v>100</v>
      </c>
    </row>
    <row r="15" spans="1:7" ht="63">
      <c r="A15" s="42" t="s">
        <v>70</v>
      </c>
      <c r="B15" s="43" t="s">
        <v>85</v>
      </c>
      <c r="C15" s="107">
        <f t="shared" si="3"/>
        <v>2610.0665199999999</v>
      </c>
      <c r="D15" s="104">
        <f>982.06652+78</f>
        <v>1060.0665199999999</v>
      </c>
      <c r="E15" s="104">
        <f>E16+E17</f>
        <v>1550</v>
      </c>
      <c r="F15" s="104">
        <f t="shared" ref="F15:G15" si="4">F16+F17</f>
        <v>1550</v>
      </c>
      <c r="G15" s="104">
        <f t="shared" si="4"/>
        <v>-340</v>
      </c>
    </row>
    <row r="16" spans="1:7" s="3" customFormat="1" ht="47.25">
      <c r="A16" s="69"/>
      <c r="B16" s="70" t="s">
        <v>84</v>
      </c>
      <c r="C16" s="108">
        <f>D16+E16</f>
        <v>-700</v>
      </c>
      <c r="D16" s="109"/>
      <c r="E16" s="109">
        <v>-700</v>
      </c>
      <c r="F16" s="108">
        <v>-700</v>
      </c>
      <c r="G16" s="108">
        <v>-700</v>
      </c>
    </row>
    <row r="17" spans="1:7" s="3" customFormat="1" ht="31.5">
      <c r="A17" s="69"/>
      <c r="B17" s="70" t="s">
        <v>128</v>
      </c>
      <c r="C17" s="108">
        <f>D17+E17</f>
        <v>2328</v>
      </c>
      <c r="D17" s="109">
        <v>78</v>
      </c>
      <c r="E17" s="109">
        <f>1890+360</f>
        <v>2250</v>
      </c>
      <c r="F17" s="108">
        <f>1890+360</f>
        <v>2250</v>
      </c>
      <c r="G17" s="108">
        <v>360</v>
      </c>
    </row>
    <row r="18" spans="1:7" ht="66.75" customHeight="1">
      <c r="A18" s="42" t="s">
        <v>83</v>
      </c>
      <c r="B18" s="43" t="s">
        <v>86</v>
      </c>
      <c r="C18" s="107">
        <f t="shared" si="3"/>
        <v>-72.066520000000025</v>
      </c>
      <c r="D18" s="104"/>
      <c r="E18" s="104">
        <f>E19+E26</f>
        <v>-72.066520000000025</v>
      </c>
      <c r="F18" s="104">
        <f>F19+F26</f>
        <v>-72.066520000000025</v>
      </c>
      <c r="G18" s="104">
        <f t="shared" ref="G18" si="5">G19</f>
        <v>-282.06652000000003</v>
      </c>
    </row>
    <row r="19" spans="1:7" s="3" customFormat="1" ht="48" customHeight="1">
      <c r="A19" s="69"/>
      <c r="B19" s="70" t="s">
        <v>84</v>
      </c>
      <c r="C19" s="108">
        <f>D19+E19</f>
        <v>-282.06652000000003</v>
      </c>
      <c r="D19" s="109"/>
      <c r="E19" s="109">
        <v>-282.06652000000003</v>
      </c>
      <c r="F19" s="108">
        <v>-282.06652000000003</v>
      </c>
      <c r="G19" s="108">
        <v>-282.06652000000003</v>
      </c>
    </row>
    <row r="20" spans="1:7" ht="31.5" hidden="1">
      <c r="A20" s="42" t="s">
        <v>71</v>
      </c>
      <c r="B20" s="43" t="s">
        <v>72</v>
      </c>
      <c r="C20" s="107">
        <f t="shared" si="3"/>
        <v>0</v>
      </c>
      <c r="D20" s="104"/>
      <c r="E20" s="104"/>
      <c r="F20" s="104"/>
      <c r="G20" s="104"/>
    </row>
    <row r="21" spans="1:7" ht="47.25" hidden="1">
      <c r="A21" s="42" t="s">
        <v>102</v>
      </c>
      <c r="B21" s="43" t="s">
        <v>103</v>
      </c>
      <c r="C21" s="107">
        <f t="shared" si="3"/>
        <v>0</v>
      </c>
      <c r="D21" s="104"/>
      <c r="E21" s="104"/>
      <c r="F21" s="104"/>
      <c r="G21" s="104"/>
    </row>
    <row r="22" spans="1:7" hidden="1">
      <c r="A22" s="42" t="s">
        <v>99</v>
      </c>
      <c r="B22" s="43" t="s">
        <v>100</v>
      </c>
      <c r="C22" s="107">
        <f t="shared" si="3"/>
        <v>0</v>
      </c>
      <c r="D22" s="104"/>
      <c r="E22" s="104"/>
      <c r="F22" s="104"/>
      <c r="G22" s="104"/>
    </row>
    <row r="23" spans="1:7" s="27" customFormat="1" hidden="1">
      <c r="A23" s="35">
        <v>2000</v>
      </c>
      <c r="B23" s="45" t="s">
        <v>59</v>
      </c>
      <c r="C23" s="110">
        <f t="shared" ref="C23" si="6">D23+E23</f>
        <v>0</v>
      </c>
      <c r="D23" s="111">
        <f>D24</f>
        <v>0</v>
      </c>
      <c r="E23" s="111">
        <f t="shared" ref="E23:G23" si="7">E24</f>
        <v>0</v>
      </c>
      <c r="F23" s="111">
        <f t="shared" si="7"/>
        <v>0</v>
      </c>
      <c r="G23" s="111">
        <f t="shared" si="7"/>
        <v>0</v>
      </c>
    </row>
    <row r="24" spans="1:7" ht="31.5" hidden="1">
      <c r="A24" s="44">
        <v>2010</v>
      </c>
      <c r="B24" s="43" t="s">
        <v>60</v>
      </c>
      <c r="C24" s="107">
        <f>D24+E24</f>
        <v>0</v>
      </c>
      <c r="D24" s="104"/>
      <c r="E24" s="104"/>
      <c r="F24" s="107"/>
      <c r="G24" s="107"/>
    </row>
    <row r="25" spans="1:7" s="3" customFormat="1" ht="31.5" hidden="1">
      <c r="A25" s="69"/>
      <c r="B25" s="70" t="s">
        <v>88</v>
      </c>
      <c r="C25" s="108">
        <f>E25</f>
        <v>0</v>
      </c>
      <c r="D25" s="109"/>
      <c r="E25" s="109"/>
      <c r="F25" s="108"/>
      <c r="G25" s="108"/>
    </row>
    <row r="26" spans="1:7" s="3" customFormat="1" ht="31.5">
      <c r="A26" s="69"/>
      <c r="B26" s="70" t="s">
        <v>128</v>
      </c>
      <c r="C26" s="108">
        <f>E26</f>
        <v>210</v>
      </c>
      <c r="D26" s="109"/>
      <c r="E26" s="109">
        <v>210</v>
      </c>
      <c r="F26" s="108">
        <v>210</v>
      </c>
      <c r="G26" s="108"/>
    </row>
    <row r="27" spans="1:7" s="3" customFormat="1">
      <c r="A27" s="145">
        <v>2000</v>
      </c>
      <c r="B27" s="146" t="s">
        <v>59</v>
      </c>
      <c r="C27" s="105">
        <f>C28</f>
        <v>5386.3399999999992</v>
      </c>
      <c r="D27" s="105">
        <f>D28</f>
        <v>5386.3399999999992</v>
      </c>
      <c r="E27" s="106"/>
      <c r="F27" s="105"/>
      <c r="G27" s="105"/>
    </row>
    <row r="28" spans="1:7" s="3" customFormat="1" ht="34.5" customHeight="1">
      <c r="A28" s="144">
        <v>2010</v>
      </c>
      <c r="B28" s="77" t="s">
        <v>153</v>
      </c>
      <c r="C28" s="107">
        <f>D28</f>
        <v>5386.3399999999992</v>
      </c>
      <c r="D28" s="104">
        <f>2000+2961.4+424.94</f>
        <v>5386.3399999999992</v>
      </c>
      <c r="E28" s="104"/>
      <c r="F28" s="107"/>
      <c r="G28" s="107"/>
    </row>
    <row r="29" spans="1:7" s="27" customFormat="1">
      <c r="A29" s="35">
        <v>3000</v>
      </c>
      <c r="B29" s="45" t="s">
        <v>20</v>
      </c>
      <c r="C29" s="110">
        <f>D29+E29</f>
        <v>108.2</v>
      </c>
      <c r="D29" s="111">
        <f>D30+D32+D34+D36</f>
        <v>108.2</v>
      </c>
      <c r="E29" s="111"/>
      <c r="F29" s="111"/>
      <c r="G29" s="111"/>
    </row>
    <row r="30" spans="1:7" s="24" customFormat="1" ht="63" hidden="1">
      <c r="A30" s="29">
        <v>3104</v>
      </c>
      <c r="B30" s="46" t="s">
        <v>19</v>
      </c>
      <c r="C30" s="112">
        <f t="shared" ref="C30:C32" si="8">D30+E30</f>
        <v>0</v>
      </c>
      <c r="D30" s="113">
        <f>D31</f>
        <v>0</v>
      </c>
      <c r="E30" s="113"/>
      <c r="F30" s="113"/>
      <c r="G30" s="113"/>
    </row>
    <row r="31" spans="1:7" s="23" customFormat="1" ht="31.5" hidden="1">
      <c r="A31" s="36"/>
      <c r="B31" s="47" t="s">
        <v>105</v>
      </c>
      <c r="C31" s="114">
        <f t="shared" si="8"/>
        <v>0</v>
      </c>
      <c r="D31" s="115"/>
      <c r="E31" s="116"/>
      <c r="F31" s="116"/>
      <c r="G31" s="116"/>
    </row>
    <row r="32" spans="1:7" s="24" customFormat="1" ht="31.5" hidden="1">
      <c r="A32" s="29">
        <v>3121</v>
      </c>
      <c r="B32" s="46" t="s">
        <v>53</v>
      </c>
      <c r="C32" s="112">
        <f t="shared" si="8"/>
        <v>0</v>
      </c>
      <c r="D32" s="117">
        <f>D33</f>
        <v>0</v>
      </c>
      <c r="E32" s="113"/>
      <c r="F32" s="113"/>
      <c r="G32" s="113"/>
    </row>
    <row r="33" spans="1:7" s="23" customFormat="1" ht="47.25" hidden="1">
      <c r="A33" s="36"/>
      <c r="B33" s="47" t="s">
        <v>106</v>
      </c>
      <c r="C33" s="114">
        <f>D33</f>
        <v>0</v>
      </c>
      <c r="D33" s="115"/>
      <c r="E33" s="116"/>
      <c r="F33" s="116"/>
      <c r="G33" s="116"/>
    </row>
    <row r="34" spans="1:7" s="23" customFormat="1" ht="63">
      <c r="A34" s="29">
        <v>3140</v>
      </c>
      <c r="B34" s="46" t="s">
        <v>109</v>
      </c>
      <c r="C34" s="112">
        <f t="shared" ref="C34:C35" si="9">D34+E34</f>
        <v>108.2</v>
      </c>
      <c r="D34" s="117">
        <f>D35</f>
        <v>108.2</v>
      </c>
      <c r="E34" s="116"/>
      <c r="F34" s="116"/>
      <c r="G34" s="116"/>
    </row>
    <row r="35" spans="1:7" s="23" customFormat="1" ht="31.5">
      <c r="A35" s="36"/>
      <c r="B35" s="47" t="s">
        <v>110</v>
      </c>
      <c r="C35" s="114">
        <f t="shared" si="9"/>
        <v>108.2</v>
      </c>
      <c r="D35" s="115">
        <v>108.2</v>
      </c>
      <c r="E35" s="116"/>
      <c r="F35" s="116"/>
      <c r="G35" s="116"/>
    </row>
    <row r="36" spans="1:7" s="24" customFormat="1" ht="31.5" hidden="1">
      <c r="A36" s="29">
        <v>3242</v>
      </c>
      <c r="B36" s="46" t="s">
        <v>92</v>
      </c>
      <c r="C36" s="112">
        <f>D36+E36</f>
        <v>0</v>
      </c>
      <c r="D36" s="117"/>
      <c r="E36" s="113"/>
      <c r="F36" s="113"/>
      <c r="G36" s="113"/>
    </row>
    <row r="37" spans="1:7">
      <c r="A37" s="7" t="s">
        <v>22</v>
      </c>
      <c r="B37" s="48" t="s">
        <v>21</v>
      </c>
      <c r="C37" s="105">
        <f t="shared" ref="C37:C57" si="10">D37+E37</f>
        <v>923.1</v>
      </c>
      <c r="D37" s="118">
        <f>D38+D40+D43+D52+D53</f>
        <v>323.10000000000002</v>
      </c>
      <c r="E37" s="118">
        <f t="shared" ref="E37:G37" si="11">E38+E40+E43+E52+E53</f>
        <v>600</v>
      </c>
      <c r="F37" s="118">
        <f t="shared" si="11"/>
        <v>600</v>
      </c>
      <c r="G37" s="118">
        <f t="shared" si="11"/>
        <v>600</v>
      </c>
    </row>
    <row r="38" spans="1:7">
      <c r="A38" s="6" t="s">
        <v>34</v>
      </c>
      <c r="B38" s="49" t="s">
        <v>35</v>
      </c>
      <c r="C38" s="107">
        <f t="shared" si="10"/>
        <v>30</v>
      </c>
      <c r="D38" s="119">
        <v>30</v>
      </c>
      <c r="E38" s="104">
        <f>E39</f>
        <v>0</v>
      </c>
      <c r="F38" s="104">
        <f>F39</f>
        <v>0</v>
      </c>
      <c r="G38" s="104">
        <f>G39</f>
        <v>0</v>
      </c>
    </row>
    <row r="39" spans="1:7" s="3" customFormat="1" ht="31.5">
      <c r="A39" s="22"/>
      <c r="B39" s="50" t="s">
        <v>141</v>
      </c>
      <c r="C39" s="108">
        <f t="shared" si="10"/>
        <v>30</v>
      </c>
      <c r="D39" s="120">
        <v>30</v>
      </c>
      <c r="E39" s="109"/>
      <c r="F39" s="109"/>
      <c r="G39" s="109"/>
    </row>
    <row r="40" spans="1:7">
      <c r="A40" s="6" t="s">
        <v>36</v>
      </c>
      <c r="B40" s="49" t="s">
        <v>37</v>
      </c>
      <c r="C40" s="107">
        <f t="shared" si="10"/>
        <v>36.6</v>
      </c>
      <c r="D40" s="119">
        <v>36.6</v>
      </c>
      <c r="E40" s="104">
        <f>SUM(E41:E42)</f>
        <v>0</v>
      </c>
      <c r="F40" s="104">
        <f>SUM(F41:F42)</f>
        <v>0</v>
      </c>
      <c r="G40" s="104">
        <f>SUM(G41:G42)</f>
        <v>0</v>
      </c>
    </row>
    <row r="41" spans="1:7" s="3" customFormat="1" ht="31.5">
      <c r="A41" s="22"/>
      <c r="B41" s="50" t="s">
        <v>142</v>
      </c>
      <c r="C41" s="108">
        <f t="shared" si="10"/>
        <v>30</v>
      </c>
      <c r="D41" s="120">
        <v>30</v>
      </c>
      <c r="E41" s="109"/>
      <c r="F41" s="109"/>
      <c r="G41" s="109"/>
    </row>
    <row r="42" spans="1:7" s="3" customFormat="1">
      <c r="A42" s="22"/>
      <c r="B42" s="50" t="s">
        <v>143</v>
      </c>
      <c r="C42" s="108">
        <f t="shared" si="10"/>
        <v>6.6</v>
      </c>
      <c r="D42" s="120">
        <v>6.6</v>
      </c>
      <c r="E42" s="109"/>
      <c r="F42" s="109"/>
      <c r="G42" s="109"/>
    </row>
    <row r="43" spans="1:7" ht="31.5">
      <c r="A43" s="6" t="s">
        <v>23</v>
      </c>
      <c r="B43" s="49" t="s">
        <v>38</v>
      </c>
      <c r="C43" s="107">
        <f t="shared" si="10"/>
        <v>856.5</v>
      </c>
      <c r="D43" s="119">
        <f>D45+D46+D47+D48+D49+D50</f>
        <v>256.5</v>
      </c>
      <c r="E43" s="104">
        <f>SUM(E44:E48)</f>
        <v>600</v>
      </c>
      <c r="F43" s="104">
        <f>SUM(F44:F48)</f>
        <v>600</v>
      </c>
      <c r="G43" s="104">
        <f>SUM(G44:G48)</f>
        <v>600</v>
      </c>
    </row>
    <row r="44" spans="1:7" s="3" customFormat="1" ht="31.5">
      <c r="A44" s="22"/>
      <c r="B44" s="50" t="s">
        <v>144</v>
      </c>
      <c r="C44" s="108">
        <f t="shared" si="10"/>
        <v>600</v>
      </c>
      <c r="D44" s="120"/>
      <c r="E44" s="109">
        <v>600</v>
      </c>
      <c r="F44" s="109">
        <v>600</v>
      </c>
      <c r="G44" s="109">
        <v>600</v>
      </c>
    </row>
    <row r="45" spans="1:7" s="3" customFormat="1" ht="31.5">
      <c r="A45" s="22"/>
      <c r="B45" s="50" t="s">
        <v>149</v>
      </c>
      <c r="C45" s="108">
        <f>D45+E45</f>
        <v>16</v>
      </c>
      <c r="D45" s="120">
        <v>16</v>
      </c>
      <c r="E45" s="109"/>
      <c r="F45" s="109"/>
      <c r="G45" s="109"/>
    </row>
    <row r="46" spans="1:7" s="3" customFormat="1" ht="31.5">
      <c r="A46" s="22"/>
      <c r="B46" s="50" t="s">
        <v>147</v>
      </c>
      <c r="C46" s="108">
        <f>D46+E46</f>
        <v>48</v>
      </c>
      <c r="D46" s="120">
        <v>48</v>
      </c>
      <c r="E46" s="109"/>
      <c r="F46" s="109"/>
      <c r="G46" s="109"/>
    </row>
    <row r="47" spans="1:7" s="3" customFormat="1" ht="47.25">
      <c r="A47" s="22"/>
      <c r="B47" s="50" t="s">
        <v>150</v>
      </c>
      <c r="C47" s="108">
        <f>D47+E47</f>
        <v>6</v>
      </c>
      <c r="D47" s="120">
        <v>6</v>
      </c>
      <c r="E47" s="109"/>
      <c r="F47" s="109"/>
      <c r="G47" s="109"/>
    </row>
    <row r="48" spans="1:7" s="3" customFormat="1">
      <c r="A48" s="22"/>
      <c r="B48" s="50" t="s">
        <v>145</v>
      </c>
      <c r="C48" s="108">
        <f t="shared" si="10"/>
        <v>98</v>
      </c>
      <c r="D48" s="120">
        <v>98</v>
      </c>
      <c r="E48" s="109"/>
      <c r="F48" s="109"/>
      <c r="G48" s="109"/>
    </row>
    <row r="49" spans="1:7" s="3" customFormat="1" ht="31.5">
      <c r="A49" s="22"/>
      <c r="B49" s="50" t="s">
        <v>146</v>
      </c>
      <c r="C49" s="108">
        <f t="shared" si="10"/>
        <v>30</v>
      </c>
      <c r="D49" s="120">
        <v>30</v>
      </c>
      <c r="E49" s="109"/>
      <c r="F49" s="109"/>
      <c r="G49" s="109"/>
    </row>
    <row r="50" spans="1:7" s="3" customFormat="1" ht="36.75" customHeight="1">
      <c r="A50" s="22"/>
      <c r="B50" s="50" t="s">
        <v>148</v>
      </c>
      <c r="C50" s="108">
        <f t="shared" si="10"/>
        <v>58.5</v>
      </c>
      <c r="D50" s="120">
        <v>58.5</v>
      </c>
      <c r="E50" s="109"/>
      <c r="F50" s="109"/>
      <c r="G50" s="109"/>
    </row>
    <row r="51" spans="1:7" s="3" customFormat="1" hidden="1">
      <c r="A51" s="22"/>
      <c r="B51" s="50"/>
      <c r="C51" s="108"/>
      <c r="D51" s="120"/>
      <c r="E51" s="109"/>
      <c r="F51" s="109"/>
      <c r="G51" s="109"/>
    </row>
    <row r="52" spans="1:7" ht="31.5" hidden="1">
      <c r="A52" s="6" t="s">
        <v>39</v>
      </c>
      <c r="B52" s="49" t="s">
        <v>40</v>
      </c>
      <c r="C52" s="107">
        <f t="shared" si="10"/>
        <v>0</v>
      </c>
      <c r="D52" s="119"/>
      <c r="E52" s="104"/>
      <c r="F52" s="104"/>
      <c r="G52" s="104"/>
    </row>
    <row r="53" spans="1:7" hidden="1">
      <c r="A53" s="6" t="s">
        <v>41</v>
      </c>
      <c r="B53" s="49" t="s">
        <v>42</v>
      </c>
      <c r="C53" s="107">
        <f t="shared" si="10"/>
        <v>0</v>
      </c>
      <c r="D53" s="119">
        <f>D54</f>
        <v>0</v>
      </c>
      <c r="E53" s="119">
        <f t="shared" ref="E53:F53" si="12">E54</f>
        <v>0</v>
      </c>
      <c r="F53" s="119">
        <f t="shared" si="12"/>
        <v>0</v>
      </c>
      <c r="G53" s="104"/>
    </row>
    <row r="54" spans="1:7" s="3" customFormat="1" hidden="1">
      <c r="A54" s="22"/>
      <c r="B54" s="50" t="s">
        <v>87</v>
      </c>
      <c r="C54" s="108">
        <f t="shared" si="10"/>
        <v>0</v>
      </c>
      <c r="D54" s="120"/>
      <c r="E54" s="109"/>
      <c r="F54" s="109"/>
      <c r="G54" s="109"/>
    </row>
    <row r="55" spans="1:7" hidden="1">
      <c r="A55" s="7" t="s">
        <v>76</v>
      </c>
      <c r="B55" s="48" t="s">
        <v>75</v>
      </c>
      <c r="C55" s="105">
        <f>D55+E55</f>
        <v>0</v>
      </c>
      <c r="D55" s="118">
        <f>D56</f>
        <v>0</v>
      </c>
      <c r="E55" s="118">
        <f t="shared" ref="E55:G55" si="13">E56</f>
        <v>0</v>
      </c>
      <c r="F55" s="118">
        <f t="shared" si="13"/>
        <v>0</v>
      </c>
      <c r="G55" s="118">
        <f t="shared" si="13"/>
        <v>0</v>
      </c>
    </row>
    <row r="56" spans="1:7" s="3" customFormat="1" ht="31.5" hidden="1">
      <c r="A56" s="22" t="s">
        <v>74</v>
      </c>
      <c r="B56" s="50" t="s">
        <v>73</v>
      </c>
      <c r="C56" s="108">
        <f>D56+E56</f>
        <v>0</v>
      </c>
      <c r="D56" s="120"/>
      <c r="E56" s="109"/>
      <c r="F56" s="109"/>
      <c r="G56" s="109"/>
    </row>
    <row r="57" spans="1:7" s="27" customFormat="1">
      <c r="A57" s="25">
        <v>6000</v>
      </c>
      <c r="B57" s="26" t="s">
        <v>4</v>
      </c>
      <c r="C57" s="111">
        <f t="shared" si="10"/>
        <v>3200</v>
      </c>
      <c r="D57" s="111">
        <f>D58+D64+D66+D67+D70+D68</f>
        <v>2580</v>
      </c>
      <c r="E57" s="111">
        <f>E58+E70</f>
        <v>620</v>
      </c>
      <c r="F57" s="111">
        <f>F58+F66+F67+F70+F68</f>
        <v>620</v>
      </c>
      <c r="G57" s="111">
        <f>G58+G66+G67+G70+G68</f>
        <v>210</v>
      </c>
    </row>
    <row r="58" spans="1:7" s="27" customFormat="1" ht="17.25" customHeight="1">
      <c r="A58" s="28" t="s">
        <v>48</v>
      </c>
      <c r="B58" s="51" t="s">
        <v>49</v>
      </c>
      <c r="C58" s="113">
        <f>D58+E58</f>
        <v>370.09153000000003</v>
      </c>
      <c r="D58" s="113">
        <f>D59+D60+D61+D62+D63</f>
        <v>160.09153000000001</v>
      </c>
      <c r="E58" s="113">
        <f>E59+E60+E61+E63</f>
        <v>210</v>
      </c>
      <c r="F58" s="113">
        <f>F59+F60+F61+F63</f>
        <v>210</v>
      </c>
      <c r="G58" s="113">
        <f>G59+G60+G61+G63</f>
        <v>210</v>
      </c>
    </row>
    <row r="59" spans="1:7" s="34" customFormat="1" ht="31.5" hidden="1">
      <c r="A59" s="33"/>
      <c r="B59" s="52" t="s">
        <v>50</v>
      </c>
      <c r="C59" s="116">
        <f t="shared" ref="C59:C76" si="14">D59+E59</f>
        <v>0</v>
      </c>
      <c r="D59" s="115"/>
      <c r="E59" s="116"/>
      <c r="F59" s="116"/>
      <c r="G59" s="116"/>
    </row>
    <row r="60" spans="1:7" s="34" customFormat="1" ht="31.5" hidden="1">
      <c r="A60" s="33"/>
      <c r="B60" s="52" t="s">
        <v>51</v>
      </c>
      <c r="C60" s="116">
        <f t="shared" si="14"/>
        <v>0</v>
      </c>
      <c r="D60" s="115"/>
      <c r="E60" s="116"/>
      <c r="F60" s="116"/>
      <c r="G60" s="116"/>
    </row>
    <row r="61" spans="1:7" s="34" customFormat="1" ht="47.25" hidden="1">
      <c r="A61" s="33"/>
      <c r="B61" s="52" t="s">
        <v>52</v>
      </c>
      <c r="C61" s="116">
        <f t="shared" si="14"/>
        <v>0</v>
      </c>
      <c r="D61" s="115"/>
      <c r="E61" s="116"/>
      <c r="F61" s="116"/>
      <c r="G61" s="116"/>
    </row>
    <row r="62" spans="1:7" s="34" customFormat="1" ht="63">
      <c r="A62" s="33"/>
      <c r="B62" s="52" t="s">
        <v>111</v>
      </c>
      <c r="C62" s="116">
        <f>D62</f>
        <v>160.09153000000001</v>
      </c>
      <c r="D62" s="115">
        <v>160.09153000000001</v>
      </c>
      <c r="E62" s="116"/>
      <c r="F62" s="116"/>
      <c r="G62" s="116"/>
    </row>
    <row r="63" spans="1:7" s="34" customFormat="1" ht="63">
      <c r="A63" s="33"/>
      <c r="B63" s="52" t="s">
        <v>77</v>
      </c>
      <c r="C63" s="116">
        <f t="shared" si="14"/>
        <v>210</v>
      </c>
      <c r="D63" s="115"/>
      <c r="E63" s="116">
        <v>210</v>
      </c>
      <c r="F63" s="116">
        <v>210</v>
      </c>
      <c r="G63" s="116">
        <v>210</v>
      </c>
    </row>
    <row r="64" spans="1:7" s="34" customFormat="1" ht="30" customHeight="1">
      <c r="A64" s="28" t="s">
        <v>112</v>
      </c>
      <c r="B64" s="77" t="s">
        <v>113</v>
      </c>
      <c r="C64" s="113">
        <f t="shared" si="14"/>
        <v>2580</v>
      </c>
      <c r="D64" s="117">
        <v>2580</v>
      </c>
      <c r="E64" s="113"/>
      <c r="F64" s="113"/>
      <c r="G64" s="113"/>
    </row>
    <row r="65" spans="1:7" s="34" customFormat="1" ht="78.75" hidden="1">
      <c r="A65" s="33"/>
      <c r="B65" s="52" t="s">
        <v>107</v>
      </c>
      <c r="C65" s="116">
        <f>E65</f>
        <v>0</v>
      </c>
      <c r="D65" s="115"/>
      <c r="E65" s="116"/>
      <c r="F65" s="116"/>
      <c r="G65" s="116"/>
    </row>
    <row r="66" spans="1:7" s="27" customFormat="1" ht="31.5">
      <c r="A66" s="28" t="s">
        <v>78</v>
      </c>
      <c r="B66" s="46" t="s">
        <v>79</v>
      </c>
      <c r="C66" s="113">
        <f t="shared" si="14"/>
        <v>-160.09153000000001</v>
      </c>
      <c r="D66" s="117">
        <v>-160.09153000000001</v>
      </c>
      <c r="E66" s="113"/>
      <c r="F66" s="113"/>
      <c r="G66" s="113"/>
    </row>
    <row r="67" spans="1:7" s="27" customFormat="1" ht="31.5" hidden="1">
      <c r="A67" s="28" t="s">
        <v>46</v>
      </c>
      <c r="B67" s="51" t="s">
        <v>47</v>
      </c>
      <c r="C67" s="113">
        <f t="shared" si="14"/>
        <v>0</v>
      </c>
      <c r="D67" s="117"/>
      <c r="E67" s="113"/>
      <c r="F67" s="113"/>
      <c r="G67" s="113"/>
    </row>
    <row r="68" spans="1:7" s="27" customFormat="1" ht="31.5" hidden="1">
      <c r="A68" s="28" t="s">
        <v>63</v>
      </c>
      <c r="B68" s="51" t="s">
        <v>64</v>
      </c>
      <c r="C68" s="113">
        <f t="shared" si="14"/>
        <v>0</v>
      </c>
      <c r="D68" s="117"/>
      <c r="E68" s="113"/>
      <c r="F68" s="113"/>
      <c r="G68" s="113"/>
    </row>
    <row r="69" spans="1:7" s="34" customFormat="1" ht="31.5" hidden="1">
      <c r="A69" s="33"/>
      <c r="B69" s="52" t="s">
        <v>96</v>
      </c>
      <c r="C69" s="113">
        <f t="shared" si="14"/>
        <v>0</v>
      </c>
      <c r="D69" s="115"/>
      <c r="E69" s="116"/>
      <c r="F69" s="116"/>
      <c r="G69" s="116"/>
    </row>
    <row r="70" spans="1:7" s="24" customFormat="1" ht="31.5">
      <c r="A70" s="29">
        <v>6030</v>
      </c>
      <c r="B70" s="51" t="s">
        <v>131</v>
      </c>
      <c r="C70" s="113">
        <f t="shared" si="14"/>
        <v>410</v>
      </c>
      <c r="D70" s="113">
        <f>D71+D72+D73+D74+D75+D76</f>
        <v>0</v>
      </c>
      <c r="E70" s="113">
        <f t="shared" ref="E70:G70" si="15">E71+E72+E73+E74+E75+E76</f>
        <v>410</v>
      </c>
      <c r="F70" s="113">
        <f t="shared" si="15"/>
        <v>410</v>
      </c>
      <c r="G70" s="113">
        <f t="shared" si="15"/>
        <v>0</v>
      </c>
    </row>
    <row r="71" spans="1:7" s="23" customFormat="1" ht="47.25">
      <c r="A71" s="30"/>
      <c r="B71" s="127" t="s">
        <v>129</v>
      </c>
      <c r="C71" s="113">
        <f t="shared" si="14"/>
        <v>140</v>
      </c>
      <c r="D71" s="117"/>
      <c r="E71" s="116">
        <v>140</v>
      </c>
      <c r="F71" s="116">
        <v>140</v>
      </c>
      <c r="G71" s="116"/>
    </row>
    <row r="72" spans="1:7" s="23" customFormat="1" ht="47.25">
      <c r="A72" s="30"/>
      <c r="B72" s="128" t="s">
        <v>130</v>
      </c>
      <c r="C72" s="113">
        <f t="shared" si="14"/>
        <v>270</v>
      </c>
      <c r="D72" s="117"/>
      <c r="E72" s="116">
        <v>270</v>
      </c>
      <c r="F72" s="116">
        <v>270</v>
      </c>
      <c r="G72" s="116"/>
    </row>
    <row r="73" spans="1:7" s="23" customFormat="1" ht="47.25" hidden="1">
      <c r="A73" s="30"/>
      <c r="B73" s="52" t="s">
        <v>62</v>
      </c>
      <c r="C73" s="113">
        <f t="shared" si="14"/>
        <v>0</v>
      </c>
      <c r="D73" s="117"/>
      <c r="E73" s="116"/>
      <c r="F73" s="116"/>
      <c r="G73" s="116"/>
    </row>
    <row r="74" spans="1:7" s="23" customFormat="1" ht="31.5" hidden="1">
      <c r="A74" s="30"/>
      <c r="B74" s="52" t="s">
        <v>55</v>
      </c>
      <c r="C74" s="113">
        <f t="shared" si="14"/>
        <v>0</v>
      </c>
      <c r="D74" s="117"/>
      <c r="E74" s="116"/>
      <c r="F74" s="116"/>
      <c r="G74" s="116"/>
    </row>
    <row r="75" spans="1:7" s="23" customFormat="1" ht="31.5" hidden="1">
      <c r="A75" s="31"/>
      <c r="B75" s="32" t="s">
        <v>66</v>
      </c>
      <c r="C75" s="113">
        <f t="shared" si="14"/>
        <v>0</v>
      </c>
      <c r="D75" s="115"/>
      <c r="E75" s="116"/>
      <c r="F75" s="116"/>
      <c r="G75" s="116"/>
    </row>
    <row r="76" spans="1:7" s="23" customFormat="1" ht="31.5" hidden="1">
      <c r="A76" s="36"/>
      <c r="B76" s="52" t="s">
        <v>97</v>
      </c>
      <c r="C76" s="113">
        <f t="shared" si="14"/>
        <v>0</v>
      </c>
      <c r="D76" s="115"/>
      <c r="E76" s="116"/>
      <c r="F76" s="116"/>
      <c r="G76" s="116"/>
    </row>
    <row r="77" spans="1:7" s="27" customFormat="1" ht="18.75" customHeight="1">
      <c r="A77" s="37">
        <v>7000</v>
      </c>
      <c r="B77" s="71" t="s">
        <v>94</v>
      </c>
      <c r="C77" s="111">
        <f>C78+C79+C86+C90</f>
        <v>2144.3450800000001</v>
      </c>
      <c r="D77" s="111">
        <f>D78+D79+D86+D90</f>
        <v>0</v>
      </c>
      <c r="E77" s="111">
        <f t="shared" ref="E77:G77" si="16">E78+E79+E86+E90</f>
        <v>2144.3450800000001</v>
      </c>
      <c r="F77" s="111">
        <f t="shared" si="16"/>
        <v>2144.3450800000001</v>
      </c>
      <c r="G77" s="111">
        <f t="shared" si="16"/>
        <v>-1000</v>
      </c>
    </row>
    <row r="78" spans="1:7" s="24" customFormat="1" ht="47.25" hidden="1">
      <c r="A78" s="29">
        <v>7130</v>
      </c>
      <c r="B78" s="51" t="s">
        <v>93</v>
      </c>
      <c r="C78" s="113">
        <f t="shared" ref="C78" si="17">D78+E78</f>
        <v>0</v>
      </c>
      <c r="D78" s="117"/>
      <c r="E78" s="113"/>
      <c r="F78" s="113"/>
      <c r="G78" s="113"/>
    </row>
    <row r="79" spans="1:7" s="23" customFormat="1" ht="21" customHeight="1">
      <c r="A79" s="37">
        <v>7300</v>
      </c>
      <c r="B79" s="38" t="s">
        <v>61</v>
      </c>
      <c r="C79" s="111">
        <f t="shared" ref="C79" si="18">D79+E79</f>
        <v>-4000</v>
      </c>
      <c r="D79" s="121">
        <f>D80+D81</f>
        <v>0</v>
      </c>
      <c r="E79" s="121">
        <f t="shared" ref="E79:F79" si="19">E80+E81</f>
        <v>-4000</v>
      </c>
      <c r="F79" s="121">
        <f t="shared" si="19"/>
        <v>-4000</v>
      </c>
      <c r="G79" s="121">
        <f t="shared" ref="G79" si="20">G81+G80</f>
        <v>-4000</v>
      </c>
    </row>
    <row r="80" spans="1:7" ht="31.5" hidden="1">
      <c r="A80" s="66">
        <v>7350</v>
      </c>
      <c r="B80" s="43" t="s">
        <v>57</v>
      </c>
      <c r="C80" s="107">
        <f>D80+E80</f>
        <v>0</v>
      </c>
      <c r="D80" s="104"/>
      <c r="E80" s="104"/>
      <c r="F80" s="107"/>
      <c r="G80" s="107"/>
    </row>
    <row r="81" spans="1:7" ht="31.5">
      <c r="A81" s="61">
        <v>7370</v>
      </c>
      <c r="B81" s="43" t="s">
        <v>98</v>
      </c>
      <c r="C81" s="107">
        <f>D81+E81</f>
        <v>-4000</v>
      </c>
      <c r="D81" s="104"/>
      <c r="E81" s="104">
        <f>E82+E83+E84+E85</f>
        <v>-4000</v>
      </c>
      <c r="F81" s="104">
        <f t="shared" ref="F81:G81" si="21">F82+F83+F84+F85</f>
        <v>-4000</v>
      </c>
      <c r="G81" s="104">
        <f t="shared" si="21"/>
        <v>-4000</v>
      </c>
    </row>
    <row r="82" spans="1:7" s="3" customFormat="1" ht="47.25">
      <c r="A82" s="69"/>
      <c r="B82" s="52" t="s">
        <v>114</v>
      </c>
      <c r="C82" s="108">
        <f t="shared" ref="C82:C83" si="22">D82+E82</f>
        <v>5000</v>
      </c>
      <c r="D82" s="109"/>
      <c r="E82" s="109">
        <v>5000</v>
      </c>
      <c r="F82" s="108">
        <v>5000</v>
      </c>
      <c r="G82" s="108">
        <v>5000</v>
      </c>
    </row>
    <row r="83" spans="1:7" s="3" customFormat="1" ht="63">
      <c r="A83" s="69"/>
      <c r="B83" s="70" t="s">
        <v>139</v>
      </c>
      <c r="C83" s="108">
        <f t="shared" si="22"/>
        <v>-9000</v>
      </c>
      <c r="D83" s="109"/>
      <c r="E83" s="109">
        <v>-9000</v>
      </c>
      <c r="F83" s="108">
        <v>-9000</v>
      </c>
      <c r="G83" s="108">
        <v>-9000</v>
      </c>
    </row>
    <row r="84" spans="1:7" s="3" customFormat="1" ht="31.5" hidden="1">
      <c r="A84" s="69"/>
      <c r="B84" s="76" t="s">
        <v>101</v>
      </c>
      <c r="C84" s="108">
        <f t="shared" ref="C84" si="23">D84+E84</f>
        <v>0</v>
      </c>
      <c r="D84" s="109"/>
      <c r="E84" s="109"/>
      <c r="F84" s="108"/>
      <c r="G84" s="108"/>
    </row>
    <row r="85" spans="1:7" s="3" customFormat="1" ht="47.25" hidden="1">
      <c r="A85" s="69"/>
      <c r="B85" s="76" t="s">
        <v>104</v>
      </c>
      <c r="C85" s="108"/>
      <c r="D85" s="109"/>
      <c r="E85" s="109"/>
      <c r="F85" s="108"/>
      <c r="G85" s="108"/>
    </row>
    <row r="86" spans="1:7" s="23" customFormat="1" ht="31.5">
      <c r="A86" s="53" t="s">
        <v>30</v>
      </c>
      <c r="B86" s="45" t="s">
        <v>43</v>
      </c>
      <c r="C86" s="111">
        <f>D86+E86</f>
        <v>3000</v>
      </c>
      <c r="D86" s="111">
        <f>D87</f>
        <v>0</v>
      </c>
      <c r="E86" s="111">
        <f t="shared" ref="E86:G86" si="24">E87</f>
        <v>3000</v>
      </c>
      <c r="F86" s="111">
        <f t="shared" si="24"/>
        <v>3000</v>
      </c>
      <c r="G86" s="111">
        <f t="shared" si="24"/>
        <v>3000</v>
      </c>
    </row>
    <row r="87" spans="1:7" s="24" customFormat="1" ht="31.5">
      <c r="A87" s="29">
        <v>7461</v>
      </c>
      <c r="B87" s="54" t="s">
        <v>44</v>
      </c>
      <c r="C87" s="113">
        <f>D87+E87</f>
        <v>3000</v>
      </c>
      <c r="D87" s="113">
        <f>D88+D89</f>
        <v>0</v>
      </c>
      <c r="E87" s="113">
        <f t="shared" ref="E87:G87" si="25">E88+E89</f>
        <v>3000</v>
      </c>
      <c r="F87" s="113">
        <f t="shared" si="25"/>
        <v>3000</v>
      </c>
      <c r="G87" s="113">
        <f t="shared" si="25"/>
        <v>3000</v>
      </c>
    </row>
    <row r="88" spans="1:7" s="23" customFormat="1" ht="49.5" customHeight="1">
      <c r="A88" s="36"/>
      <c r="B88" s="55" t="s">
        <v>140</v>
      </c>
      <c r="C88" s="113">
        <f t="shared" ref="C88:C89" si="26">D88+E88</f>
        <v>3000</v>
      </c>
      <c r="D88" s="116"/>
      <c r="E88" s="116">
        <v>3000</v>
      </c>
      <c r="F88" s="116">
        <v>3000</v>
      </c>
      <c r="G88" s="116">
        <v>3000</v>
      </c>
    </row>
    <row r="89" spans="1:7" s="23" customFormat="1" hidden="1">
      <c r="A89" s="31"/>
      <c r="B89" s="55" t="s">
        <v>45</v>
      </c>
      <c r="C89" s="113">
        <f t="shared" si="26"/>
        <v>0</v>
      </c>
      <c r="D89" s="116"/>
      <c r="E89" s="116"/>
      <c r="F89" s="116"/>
      <c r="G89" s="116"/>
    </row>
    <row r="90" spans="1:7" s="23" customFormat="1" ht="31.5">
      <c r="A90" s="53" t="s">
        <v>90</v>
      </c>
      <c r="B90" s="45" t="s">
        <v>89</v>
      </c>
      <c r="C90" s="111">
        <f>D90+E90</f>
        <v>3144.3450800000001</v>
      </c>
      <c r="D90" s="111">
        <f>D91</f>
        <v>0</v>
      </c>
      <c r="E90" s="111">
        <f t="shared" ref="E90:G90" si="27">E91</f>
        <v>3144.3450800000001</v>
      </c>
      <c r="F90" s="111">
        <f t="shared" si="27"/>
        <v>3144.3450800000001</v>
      </c>
      <c r="G90" s="111">
        <f t="shared" si="27"/>
        <v>0</v>
      </c>
    </row>
    <row r="91" spans="1:7" s="24" customFormat="1" ht="141.75">
      <c r="A91" s="29">
        <v>7640</v>
      </c>
      <c r="B91" s="54" t="s">
        <v>154</v>
      </c>
      <c r="C91" s="113">
        <f>E91</f>
        <v>3144.3450800000001</v>
      </c>
      <c r="D91" s="113"/>
      <c r="E91" s="113">
        <f>3079+65.34508</f>
        <v>3144.3450800000001</v>
      </c>
      <c r="F91" s="113">
        <f>3079+65.34508</f>
        <v>3144.3450800000001</v>
      </c>
      <c r="G91" s="113"/>
    </row>
    <row r="92" spans="1:7" s="24" customFormat="1">
      <c r="A92" s="74">
        <v>8200</v>
      </c>
      <c r="B92" s="149" t="s">
        <v>151</v>
      </c>
      <c r="C92" s="122">
        <f>C93</f>
        <v>136.9</v>
      </c>
      <c r="D92" s="122">
        <f>D93</f>
        <v>136.9</v>
      </c>
      <c r="E92" s="148"/>
      <c r="F92" s="148"/>
      <c r="G92" s="148"/>
    </row>
    <row r="93" spans="1:7" s="24" customFormat="1" ht="157.5">
      <c r="A93" s="147">
        <v>8220</v>
      </c>
      <c r="B93" s="77" t="s">
        <v>152</v>
      </c>
      <c r="C93" s="148">
        <f>D93</f>
        <v>136.9</v>
      </c>
      <c r="D93" s="148">
        <v>136.9</v>
      </c>
      <c r="E93" s="148"/>
      <c r="F93" s="148"/>
      <c r="G93" s="148"/>
    </row>
    <row r="94" spans="1:7" s="23" customFormat="1" ht="28.5">
      <c r="A94" s="74">
        <v>8311</v>
      </c>
      <c r="B94" s="75" t="s">
        <v>137</v>
      </c>
      <c r="C94" s="122">
        <f>C95</f>
        <v>5000</v>
      </c>
      <c r="D94" s="122">
        <f t="shared" ref="D94:G94" si="28">D95</f>
        <v>0</v>
      </c>
      <c r="E94" s="122">
        <f t="shared" si="28"/>
        <v>5000</v>
      </c>
      <c r="F94" s="122">
        <f t="shared" si="28"/>
        <v>5000</v>
      </c>
      <c r="G94" s="122">
        <f t="shared" si="28"/>
        <v>5000</v>
      </c>
    </row>
    <row r="95" spans="1:7" s="23" customFormat="1" ht="30">
      <c r="A95" s="72"/>
      <c r="B95" s="73" t="s">
        <v>138</v>
      </c>
      <c r="C95" s="123">
        <f t="shared" ref="C95" si="29">D95+E95</f>
        <v>5000</v>
      </c>
      <c r="D95" s="124"/>
      <c r="E95" s="124">
        <v>5000</v>
      </c>
      <c r="F95" s="124">
        <v>5000</v>
      </c>
      <c r="G95" s="124">
        <v>5000</v>
      </c>
    </row>
    <row r="96" spans="1:7" s="27" customFormat="1" ht="47.25">
      <c r="A96" s="37">
        <v>9800</v>
      </c>
      <c r="B96" s="45" t="s">
        <v>54</v>
      </c>
      <c r="C96" s="111">
        <f t="shared" ref="C96:C99" si="30">D96+E96</f>
        <v>500</v>
      </c>
      <c r="D96" s="111">
        <f>D97+D98+D99+D100+D101</f>
        <v>61.600000000000023</v>
      </c>
      <c r="E96" s="111">
        <f>E97+E98+E99+E100+E101</f>
        <v>438.4</v>
      </c>
      <c r="F96" s="111">
        <f>F97+F98+F99+F100+F101</f>
        <v>438.4</v>
      </c>
      <c r="G96" s="111">
        <f>G97+G98+G99+G100+G101</f>
        <v>438.4</v>
      </c>
    </row>
    <row r="97" spans="1:12" s="23" customFormat="1" ht="60">
      <c r="A97" s="36"/>
      <c r="B97" s="73" t="s">
        <v>95</v>
      </c>
      <c r="C97" s="116">
        <f t="shared" si="30"/>
        <v>280</v>
      </c>
      <c r="D97" s="116">
        <v>103.6</v>
      </c>
      <c r="E97" s="116">
        <v>176.4</v>
      </c>
      <c r="F97" s="116">
        <v>176.4</v>
      </c>
      <c r="G97" s="116">
        <v>176.4</v>
      </c>
    </row>
    <row r="98" spans="1:12" s="23" customFormat="1" ht="91.5" customHeight="1">
      <c r="A98" s="36"/>
      <c r="B98" s="56" t="s">
        <v>115</v>
      </c>
      <c r="C98" s="116">
        <f t="shared" si="30"/>
        <v>50</v>
      </c>
      <c r="D98" s="116">
        <v>23</v>
      </c>
      <c r="E98" s="116">
        <v>27</v>
      </c>
      <c r="F98" s="116">
        <v>27</v>
      </c>
      <c r="G98" s="116">
        <v>27</v>
      </c>
    </row>
    <row r="99" spans="1:12" s="23" customFormat="1" ht="71.25" customHeight="1">
      <c r="A99" s="72"/>
      <c r="B99" s="73" t="s">
        <v>116</v>
      </c>
      <c r="C99" s="125">
        <f t="shared" si="30"/>
        <v>170</v>
      </c>
      <c r="D99" s="124">
        <v>170</v>
      </c>
      <c r="E99" s="124"/>
      <c r="F99" s="124"/>
      <c r="G99" s="124"/>
    </row>
    <row r="100" spans="1:12" s="23" customFormat="1" hidden="1">
      <c r="A100" s="72"/>
      <c r="B100" s="73"/>
      <c r="C100" s="123"/>
      <c r="D100" s="124"/>
      <c r="E100" s="124"/>
      <c r="F100" s="124"/>
      <c r="G100" s="124"/>
    </row>
    <row r="101" spans="1:12" s="23" customFormat="1" ht="47.25">
      <c r="A101" s="72"/>
      <c r="B101" s="151" t="s">
        <v>156</v>
      </c>
      <c r="C101" s="123">
        <f>D101+E101</f>
        <v>0</v>
      </c>
      <c r="D101" s="124">
        <f>-35-200</f>
        <v>-235</v>
      </c>
      <c r="E101" s="124">
        <f>35+200</f>
        <v>235</v>
      </c>
      <c r="F101" s="124">
        <f>35+200</f>
        <v>235</v>
      </c>
      <c r="G101" s="124">
        <f>35+200</f>
        <v>235</v>
      </c>
    </row>
    <row r="102" spans="1:12" s="27" customFormat="1" ht="16.5" thickBot="1">
      <c r="A102" s="57"/>
      <c r="B102" s="58" t="s">
        <v>7</v>
      </c>
      <c r="C102" s="126">
        <f>D102+E102</f>
        <v>28834.739999999998</v>
      </c>
      <c r="D102" s="126">
        <f>D8+D13+D23+D27+D29+D37+D55+D57+D77+D92+D94+D96</f>
        <v>12578.20652</v>
      </c>
      <c r="E102" s="126">
        <f>E8+E13+E23+E29+E37+E55+E57+E77+E94+E96</f>
        <v>16256.53348</v>
      </c>
      <c r="F102" s="126">
        <f>F8+F13+F23+F29+F37+F55+F57+F77+F94+F96</f>
        <v>16256.53348</v>
      </c>
      <c r="G102" s="126">
        <f>G8+G13+G23+G29+G37+G55+G57+G77+G94+G96</f>
        <v>5624.3334799999993</v>
      </c>
      <c r="H102" s="39"/>
      <c r="I102" s="39"/>
      <c r="K102" s="39"/>
      <c r="L102" s="39"/>
    </row>
    <row r="103" spans="1:12" s="27" customFormat="1">
      <c r="A103" s="152"/>
      <c r="B103" s="153"/>
      <c r="C103" s="154"/>
      <c r="D103" s="154"/>
      <c r="E103" s="154"/>
      <c r="F103" s="154"/>
      <c r="G103" s="154"/>
      <c r="H103" s="39"/>
      <c r="I103" s="39"/>
      <c r="K103" s="39"/>
      <c r="L103" s="39"/>
    </row>
    <row r="104" spans="1:12" s="27" customFormat="1" ht="26.25" customHeight="1">
      <c r="A104" s="181" t="s">
        <v>158</v>
      </c>
      <c r="B104" s="181"/>
      <c r="C104" s="154"/>
      <c r="D104" s="154" t="s">
        <v>159</v>
      </c>
      <c r="E104" s="154"/>
      <c r="F104" s="154"/>
      <c r="G104" s="154"/>
      <c r="H104" s="39"/>
      <c r="I104" s="39"/>
      <c r="K104" s="39"/>
      <c r="L104" s="39"/>
    </row>
    <row r="105" spans="1:12" s="24" customFormat="1">
      <c r="C105" s="68"/>
      <c r="D105" s="68"/>
      <c r="E105" s="68"/>
    </row>
    <row r="106" spans="1:12" hidden="1">
      <c r="A106" s="9"/>
      <c r="B106" s="11" t="s">
        <v>6</v>
      </c>
      <c r="C106" s="12">
        <f>C102</f>
        <v>28834.739999999998</v>
      </c>
      <c r="D106" s="12">
        <f>D102</f>
        <v>12578.20652</v>
      </c>
      <c r="E106" s="67">
        <f>E102</f>
        <v>16256.53348</v>
      </c>
      <c r="F106" s="13"/>
      <c r="G106" s="10"/>
    </row>
    <row r="107" spans="1:12" hidden="1">
      <c r="A107" s="9"/>
      <c r="B107" s="14" t="s">
        <v>5</v>
      </c>
      <c r="C107" s="15"/>
      <c r="D107" s="15"/>
      <c r="E107" s="15"/>
      <c r="F107" s="9"/>
      <c r="G107" s="10"/>
    </row>
    <row r="108" spans="1:12" ht="31.5" hidden="1">
      <c r="A108" s="9"/>
      <c r="B108" s="8" t="s">
        <v>25</v>
      </c>
      <c r="C108" s="15">
        <f>D108+E108</f>
        <v>0</v>
      </c>
      <c r="D108" s="16"/>
      <c r="E108" s="16"/>
      <c r="F108" s="9"/>
      <c r="G108" s="10"/>
    </row>
    <row r="109" spans="1:12" hidden="1">
      <c r="A109" s="9"/>
      <c r="B109" s="17" t="s">
        <v>13</v>
      </c>
      <c r="C109" s="15">
        <f t="shared" ref="C109:C116" si="31">D109+E109</f>
        <v>0</v>
      </c>
      <c r="D109" s="18"/>
      <c r="E109" s="16"/>
      <c r="F109" s="9"/>
      <c r="G109" s="10"/>
    </row>
    <row r="110" spans="1:12" hidden="1">
      <c r="A110" s="9"/>
      <c r="B110" s="17" t="s">
        <v>27</v>
      </c>
      <c r="C110" s="15">
        <f t="shared" si="31"/>
        <v>1282.0665200000001</v>
      </c>
      <c r="D110" s="16">
        <v>1282.0665200000001</v>
      </c>
      <c r="E110" s="16"/>
      <c r="F110" s="9"/>
      <c r="G110" s="10"/>
      <c r="I110" s="2">
        <f>700+100+1050+180</f>
        <v>2030</v>
      </c>
    </row>
    <row r="111" spans="1:12" hidden="1">
      <c r="A111" s="9"/>
      <c r="B111" s="17" t="s">
        <v>82</v>
      </c>
      <c r="C111" s="15">
        <f t="shared" si="31"/>
        <v>150.42635999999999</v>
      </c>
      <c r="D111" s="16">
        <v>150.42635999999999</v>
      </c>
      <c r="E111" s="18"/>
      <c r="F111" s="9"/>
      <c r="G111" s="9"/>
    </row>
    <row r="112" spans="1:12" hidden="1">
      <c r="A112" s="9"/>
      <c r="B112" s="8" t="s">
        <v>11</v>
      </c>
      <c r="C112" s="15">
        <f t="shared" si="31"/>
        <v>0</v>
      </c>
      <c r="D112" s="16"/>
      <c r="E112" s="18"/>
      <c r="F112" s="19"/>
      <c r="G112" s="9"/>
    </row>
    <row r="113" spans="1:10" hidden="1">
      <c r="A113" s="9"/>
      <c r="B113" s="8" t="s">
        <v>26</v>
      </c>
      <c r="C113" s="15">
        <f t="shared" si="31"/>
        <v>0</v>
      </c>
      <c r="D113" s="16"/>
      <c r="E113" s="18"/>
      <c r="F113" s="9"/>
      <c r="G113" s="9"/>
    </row>
    <row r="114" spans="1:10" hidden="1">
      <c r="A114" s="9"/>
      <c r="B114" s="8" t="s">
        <v>12</v>
      </c>
      <c r="C114" s="15">
        <f t="shared" si="31"/>
        <v>0</v>
      </c>
      <c r="D114" s="16"/>
      <c r="E114" s="18"/>
      <c r="F114" s="9"/>
      <c r="G114" s="9"/>
    </row>
    <row r="115" spans="1:10" hidden="1">
      <c r="A115" s="9"/>
      <c r="B115" s="17" t="s">
        <v>29</v>
      </c>
      <c r="C115" s="15">
        <f t="shared" si="31"/>
        <v>0</v>
      </c>
      <c r="D115" s="16"/>
      <c r="E115" s="18"/>
      <c r="F115" s="9"/>
      <c r="G115" s="9"/>
    </row>
    <row r="116" spans="1:10" s="3" customFormat="1" hidden="1">
      <c r="A116" s="20"/>
      <c r="B116" s="17" t="s">
        <v>8</v>
      </c>
      <c r="C116" s="15">
        <f t="shared" si="31"/>
        <v>5624.3334799999993</v>
      </c>
      <c r="D116" s="16"/>
      <c r="E116" s="16">
        <f>G102</f>
        <v>5624.3334799999993</v>
      </c>
      <c r="F116" s="21"/>
      <c r="G116" s="20"/>
    </row>
    <row r="117" spans="1:10" s="3" customFormat="1">
      <c r="A117" s="20"/>
      <c r="B117" s="82"/>
      <c r="C117" s="83"/>
      <c r="D117" s="84"/>
      <c r="E117" s="84"/>
      <c r="F117" s="21"/>
      <c r="G117" s="20"/>
    </row>
    <row r="118" spans="1:10" s="3" customFormat="1" ht="47.25">
      <c r="A118" s="20"/>
      <c r="B118" s="82"/>
      <c r="C118" s="83"/>
      <c r="D118" s="92" t="s">
        <v>118</v>
      </c>
      <c r="E118" s="85" t="s">
        <v>120</v>
      </c>
      <c r="F118" s="93" t="s">
        <v>121</v>
      </c>
      <c r="G118" s="129"/>
      <c r="H118" s="130"/>
      <c r="I118" s="131"/>
      <c r="J118" s="132"/>
    </row>
    <row r="119" spans="1:10" s="3" customFormat="1">
      <c r="A119" s="78" t="s">
        <v>31</v>
      </c>
      <c r="B119" s="78"/>
      <c r="C119" s="79">
        <v>37252.700440000001</v>
      </c>
      <c r="D119" s="86"/>
      <c r="E119" s="87"/>
      <c r="F119" s="94"/>
      <c r="G119" s="133"/>
      <c r="H119" s="133"/>
      <c r="I119" s="133"/>
      <c r="J119" s="132"/>
    </row>
    <row r="120" spans="1:10" s="3" customFormat="1">
      <c r="A120" s="80" t="s">
        <v>24</v>
      </c>
      <c r="B120" s="80"/>
      <c r="C120" s="79">
        <v>2800</v>
      </c>
      <c r="D120" s="86"/>
      <c r="E120" s="88"/>
      <c r="F120" s="94"/>
      <c r="G120" s="133"/>
      <c r="H120" s="133"/>
      <c r="I120" s="133"/>
      <c r="J120" s="132"/>
    </row>
    <row r="121" spans="1:10" s="4" customFormat="1">
      <c r="A121" s="78" t="s">
        <v>119</v>
      </c>
      <c r="B121" s="78"/>
      <c r="C121" s="81">
        <f>C119-C120</f>
        <v>34452.700440000001</v>
      </c>
      <c r="D121" s="89">
        <f>15052.28+12360.55238-(1282.06652+150.42636)</f>
        <v>25980.339499999998</v>
      </c>
      <c r="E121" s="90">
        <f>12360.55238-(982.06652+150.42636)</f>
        <v>11228.059499999999</v>
      </c>
      <c r="F121" s="95">
        <f>C121-D121</f>
        <v>8472.3609400000023</v>
      </c>
      <c r="G121" s="134"/>
      <c r="H121" s="134"/>
      <c r="I121" s="134"/>
      <c r="J121" s="98"/>
    </row>
    <row r="122" spans="1:10" s="4" customFormat="1">
      <c r="A122" s="78" t="s">
        <v>28</v>
      </c>
      <c r="B122" s="78"/>
      <c r="C122" s="81">
        <v>1282.0665200000001</v>
      </c>
      <c r="D122" s="89">
        <f>C122</f>
        <v>1282.0665200000001</v>
      </c>
      <c r="E122" s="91">
        <f>D122-300</f>
        <v>982.06652000000008</v>
      </c>
      <c r="F122" s="95">
        <f t="shared" ref="F122:F124" si="32">C122-D122</f>
        <v>0</v>
      </c>
      <c r="G122" s="134"/>
      <c r="H122" s="134"/>
      <c r="I122" s="99"/>
      <c r="J122" s="99"/>
    </row>
    <row r="123" spans="1:10" s="4" customFormat="1">
      <c r="A123" s="78" t="s">
        <v>32</v>
      </c>
      <c r="B123" s="78"/>
      <c r="C123" s="81">
        <v>150.42635999999999</v>
      </c>
      <c r="D123" s="89">
        <v>150.42635999999999</v>
      </c>
      <c r="E123" s="91">
        <v>150.42635999999999</v>
      </c>
      <c r="F123" s="95">
        <f t="shared" si="32"/>
        <v>0</v>
      </c>
      <c r="G123" s="99"/>
      <c r="H123" s="99"/>
      <c r="I123" s="99"/>
      <c r="J123" s="99"/>
    </row>
    <row r="124" spans="1:10" s="4" customFormat="1">
      <c r="A124" s="78" t="s">
        <v>91</v>
      </c>
      <c r="B124" s="78"/>
      <c r="C124" s="81">
        <v>11301.85874</v>
      </c>
      <c r="D124" s="89">
        <v>11183.483980000001</v>
      </c>
      <c r="E124" s="90"/>
      <c r="F124" s="95">
        <f t="shared" si="32"/>
        <v>118.37475999999879</v>
      </c>
      <c r="G124" s="99"/>
      <c r="H124" s="99"/>
      <c r="I124" s="99"/>
      <c r="J124" s="99"/>
    </row>
    <row r="125" spans="1:10" s="4" customFormat="1">
      <c r="A125" s="78"/>
      <c r="B125" s="78"/>
      <c r="C125" s="81"/>
      <c r="D125" s="96"/>
      <c r="E125" s="97"/>
      <c r="F125" s="98"/>
      <c r="G125" s="99"/>
      <c r="H125" s="99"/>
      <c r="I125" s="99"/>
      <c r="J125" s="99"/>
    </row>
    <row r="126" spans="1:10" s="3" customFormat="1">
      <c r="A126" s="138" t="s">
        <v>125</v>
      </c>
      <c r="B126" s="139"/>
      <c r="C126" s="141">
        <f t="shared" ref="C126:C128" si="33">D126+E126</f>
        <v>13500</v>
      </c>
      <c r="D126" s="86">
        <f>5500+D28+D37+D92-60-2961.4-424.94</f>
        <v>7900.0000000000009</v>
      </c>
      <c r="E126" s="88">
        <f>E82+E43</f>
        <v>5600</v>
      </c>
      <c r="F126" s="88">
        <f>F82+F43</f>
        <v>5600</v>
      </c>
      <c r="G126" s="88">
        <f>G82+G43</f>
        <v>5600</v>
      </c>
      <c r="H126" s="135"/>
      <c r="I126" s="135"/>
      <c r="J126" s="133"/>
    </row>
    <row r="127" spans="1:10">
      <c r="A127" s="140" t="s">
        <v>126</v>
      </c>
      <c r="B127" s="140"/>
      <c r="C127" s="141">
        <f t="shared" si="33"/>
        <v>0</v>
      </c>
      <c r="D127" s="141">
        <f>2</f>
        <v>2</v>
      </c>
      <c r="E127" s="141">
        <v>-2</v>
      </c>
      <c r="F127" s="143">
        <v>-2</v>
      </c>
      <c r="G127" s="141">
        <v>-2</v>
      </c>
      <c r="H127" s="136"/>
      <c r="I127" s="137"/>
      <c r="J127" s="137"/>
    </row>
    <row r="128" spans="1:10">
      <c r="A128" s="157" t="s">
        <v>157</v>
      </c>
      <c r="B128" s="158"/>
      <c r="C128" s="141">
        <f t="shared" si="33"/>
        <v>0</v>
      </c>
      <c r="D128" s="141">
        <f>D101</f>
        <v>-235</v>
      </c>
      <c r="E128" s="141">
        <f t="shared" ref="E128:G128" si="34">E101</f>
        <v>235</v>
      </c>
      <c r="F128" s="141">
        <f t="shared" si="34"/>
        <v>235</v>
      </c>
      <c r="G128" s="141">
        <f t="shared" si="34"/>
        <v>235</v>
      </c>
      <c r="H128" s="136"/>
      <c r="I128" s="137"/>
      <c r="J128" s="137"/>
    </row>
    <row r="129" spans="1:10">
      <c r="A129" s="140" t="s">
        <v>135</v>
      </c>
      <c r="B129" s="140"/>
      <c r="C129" s="141">
        <f>D129+E129</f>
        <v>0</v>
      </c>
      <c r="D129" s="141">
        <f>D15-78</f>
        <v>982.06651999999985</v>
      </c>
      <c r="E129" s="141">
        <f>E16+E19</f>
        <v>-982.06652000000008</v>
      </c>
      <c r="F129" s="141">
        <f t="shared" ref="F129:G129" si="35">F16+F19</f>
        <v>-982.06652000000008</v>
      </c>
      <c r="G129" s="141">
        <f t="shared" si="35"/>
        <v>-982.06652000000008</v>
      </c>
      <c r="H129" s="136"/>
      <c r="I129" s="137"/>
      <c r="J129" s="137"/>
    </row>
    <row r="130" spans="1:10">
      <c r="A130" s="140" t="s">
        <v>132</v>
      </c>
      <c r="B130" s="140"/>
      <c r="C130" s="141">
        <f t="shared" ref="C130:C133" si="36">D130+E130</f>
        <v>360</v>
      </c>
      <c r="D130" s="142"/>
      <c r="E130" s="142">
        <v>360</v>
      </c>
      <c r="F130" s="140">
        <v>360</v>
      </c>
      <c r="G130" s="141">
        <v>360</v>
      </c>
      <c r="H130" s="136"/>
      <c r="I130" s="136"/>
      <c r="J130" s="137"/>
    </row>
    <row r="131" spans="1:10">
      <c r="A131" s="140" t="s">
        <v>133</v>
      </c>
      <c r="B131" s="140"/>
      <c r="C131" s="141">
        <f t="shared" si="36"/>
        <v>10710.2</v>
      </c>
      <c r="D131" s="142">
        <v>78</v>
      </c>
      <c r="E131" s="142">
        <f>E14+E17+E70+E91-360+E26-100</f>
        <v>10632.2</v>
      </c>
      <c r="F131" s="142">
        <f>F14+F17+F70+F91-360+F26-100</f>
        <v>10632.2</v>
      </c>
      <c r="G131" s="142"/>
    </row>
    <row r="132" spans="1:10">
      <c r="A132" s="140" t="s">
        <v>134</v>
      </c>
      <c r="B132" s="140"/>
      <c r="C132" s="141">
        <f t="shared" si="36"/>
        <v>413.4</v>
      </c>
      <c r="D132" s="142"/>
      <c r="E132" s="142">
        <f>E63+E96-35-200</f>
        <v>413.4</v>
      </c>
      <c r="F132" s="142">
        <f>F63+F96-35-200</f>
        <v>413.4</v>
      </c>
      <c r="G132" s="142">
        <f>G63+G96-35-200</f>
        <v>413.4</v>
      </c>
    </row>
    <row r="133" spans="1:10">
      <c r="A133" s="140" t="s">
        <v>136</v>
      </c>
      <c r="B133" s="140"/>
      <c r="C133" s="141">
        <f t="shared" si="36"/>
        <v>464.8</v>
      </c>
      <c r="D133" s="142">
        <f>D29+D96+60+35+200</f>
        <v>464.8</v>
      </c>
      <c r="E133" s="142"/>
      <c r="F133" s="140"/>
      <c r="G133" s="140"/>
    </row>
    <row r="134" spans="1:10" ht="36.75" customHeight="1">
      <c r="A134" s="155" t="s">
        <v>155</v>
      </c>
      <c r="B134" s="156"/>
      <c r="C134" s="141">
        <f>D134</f>
        <v>3386.3399999999992</v>
      </c>
      <c r="D134" s="142">
        <f>D28-2000</f>
        <v>3386.3399999999992</v>
      </c>
      <c r="E134" s="142"/>
      <c r="F134" s="140"/>
      <c r="G134" s="140"/>
    </row>
    <row r="135" spans="1:10" s="1" customFormat="1">
      <c r="A135" s="94" t="s">
        <v>127</v>
      </c>
      <c r="B135" s="94"/>
      <c r="C135" s="150">
        <f>D135+E135</f>
        <v>28834.739999999998</v>
      </c>
      <c r="D135" s="95">
        <f>D126+D127+D129+D131+D130+D132+D133+D134+D128</f>
        <v>12578.20652</v>
      </c>
      <c r="E135" s="95">
        <f t="shared" ref="E135:G135" si="37">E126+E127+E129+E131+E130+E132+E133+E134+E128</f>
        <v>16256.53348</v>
      </c>
      <c r="F135" s="95">
        <f t="shared" si="37"/>
        <v>16256.53348</v>
      </c>
      <c r="G135" s="95">
        <f t="shared" si="37"/>
        <v>5624.3334799999993</v>
      </c>
    </row>
    <row r="136" spans="1:10">
      <c r="C136" s="5"/>
      <c r="D136" s="5"/>
      <c r="E136" s="5"/>
    </row>
    <row r="137" spans="1:10">
      <c r="C137" s="5"/>
      <c r="D137" s="5"/>
      <c r="E137" s="5"/>
    </row>
    <row r="138" spans="1:10">
      <c r="C138" s="5"/>
      <c r="D138" s="5"/>
      <c r="E138" s="5"/>
    </row>
    <row r="139" spans="1:10">
      <c r="C139" s="5"/>
      <c r="D139" s="5"/>
      <c r="E139" s="5"/>
    </row>
    <row r="140" spans="1:10">
      <c r="C140" s="5"/>
      <c r="D140" s="5"/>
      <c r="E140" s="5"/>
    </row>
    <row r="141" spans="1:10">
      <c r="C141" s="5"/>
      <c r="D141" s="5"/>
      <c r="E141" s="5"/>
    </row>
    <row r="142" spans="1:10">
      <c r="C142" s="5"/>
      <c r="D142" s="5"/>
      <c r="E142" s="5"/>
    </row>
    <row r="143" spans="1:10">
      <c r="C143" s="5"/>
      <c r="D143" s="5"/>
      <c r="E143" s="5"/>
    </row>
    <row r="144" spans="1:10">
      <c r="C144" s="5"/>
      <c r="D144" s="5"/>
      <c r="E144" s="5"/>
    </row>
    <row r="145" spans="3:5">
      <c r="C145" s="5"/>
      <c r="D145" s="5"/>
      <c r="E145" s="5"/>
    </row>
    <row r="146" spans="3:5">
      <c r="C146" s="5"/>
      <c r="D146" s="5"/>
      <c r="E146" s="5"/>
    </row>
    <row r="147" spans="3:5">
      <c r="C147" s="5"/>
      <c r="D147" s="5"/>
      <c r="E147" s="5"/>
    </row>
    <row r="148" spans="3:5">
      <c r="C148" s="5"/>
      <c r="D148" s="5"/>
      <c r="E148" s="5"/>
    </row>
    <row r="149" spans="3:5">
      <c r="C149" s="5"/>
      <c r="D149" s="5"/>
      <c r="E149" s="5"/>
    </row>
    <row r="150" spans="3:5">
      <c r="C150" s="5"/>
      <c r="D150" s="5"/>
      <c r="E150" s="5"/>
    </row>
    <row r="151" spans="3:5">
      <c r="C151" s="5"/>
      <c r="D151" s="5"/>
      <c r="E151" s="5"/>
    </row>
    <row r="152" spans="3:5">
      <c r="C152" s="5"/>
      <c r="D152" s="5"/>
      <c r="E152" s="5"/>
    </row>
    <row r="153" spans="3:5">
      <c r="C153" s="5"/>
      <c r="D153" s="5"/>
      <c r="E153" s="5"/>
    </row>
    <row r="154" spans="3:5">
      <c r="C154" s="5"/>
      <c r="D154" s="5"/>
      <c r="E154" s="5"/>
    </row>
    <row r="155" spans="3:5">
      <c r="C155" s="5"/>
      <c r="D155" s="5"/>
      <c r="E155" s="5"/>
    </row>
    <row r="156" spans="3:5">
      <c r="C156" s="5"/>
      <c r="D156" s="5"/>
      <c r="E156" s="5"/>
    </row>
    <row r="157" spans="3:5">
      <c r="C157" s="5"/>
      <c r="D157" s="5"/>
      <c r="E157" s="5"/>
    </row>
    <row r="158" spans="3:5">
      <c r="C158" s="5"/>
      <c r="D158" s="5"/>
      <c r="E158" s="5"/>
    </row>
    <row r="159" spans="3:5">
      <c r="C159" s="5"/>
      <c r="D159" s="5"/>
      <c r="E159" s="5"/>
    </row>
    <row r="160" spans="3:5">
      <c r="C160" s="5"/>
      <c r="D160" s="5"/>
      <c r="E160" s="5"/>
    </row>
    <row r="161" spans="3:5">
      <c r="C161" s="5"/>
      <c r="D161" s="5"/>
      <c r="E161" s="5"/>
    </row>
    <row r="162" spans="3:5">
      <c r="C162" s="5"/>
      <c r="D162" s="5"/>
      <c r="E162" s="5"/>
    </row>
    <row r="163" spans="3:5">
      <c r="C163" s="5"/>
      <c r="D163" s="5"/>
      <c r="E163" s="5"/>
    </row>
    <row r="164" spans="3:5">
      <c r="C164" s="5"/>
      <c r="D164" s="5"/>
      <c r="E164" s="5"/>
    </row>
  </sheetData>
  <mergeCells count="13">
    <mergeCell ref="A134:B134"/>
    <mergeCell ref="A128:B128"/>
    <mergeCell ref="A1:G1"/>
    <mergeCell ref="A3:A7"/>
    <mergeCell ref="B3:B7"/>
    <mergeCell ref="C3:C7"/>
    <mergeCell ref="E4:G4"/>
    <mergeCell ref="D4:D7"/>
    <mergeCell ref="E5:E7"/>
    <mergeCell ref="F5:G5"/>
    <mergeCell ref="F6:F7"/>
    <mergeCell ref="D3:G3"/>
    <mergeCell ref="A104:B104"/>
  </mergeCells>
  <phoneticPr fontId="2" type="noConversion"/>
  <hyperlinks>
    <hyperlink ref="A120" location="_ftn1" display="_ftn1"/>
  </hyperlinks>
  <pageMargins left="1.0629921259842521" right="0.15748031496062992" top="0.23622047244094491" bottom="0.31496062992125984" header="0.23622047244094491" footer="0.27559055118110237"/>
  <pageSetup paperSize="9" scale="54" fitToHeight="4" orientation="landscape" r:id="rId1"/>
  <headerFooter alignWithMargins="0"/>
  <rowBreaks count="2" manualBreakCount="2">
    <brk id="35" max="6" man="1"/>
    <brk id="36" max="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Tycoon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dc:creator>
  <cp:lastModifiedBy>Администратор</cp:lastModifiedBy>
  <cp:lastPrinted>2018-04-04T11:50:33Z</cp:lastPrinted>
  <dcterms:created xsi:type="dcterms:W3CDTF">2009-03-17T13:31:37Z</dcterms:created>
  <dcterms:modified xsi:type="dcterms:W3CDTF">2018-04-11T08:59:18Z</dcterms:modified>
</cp:coreProperties>
</file>