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40" windowHeight="11640" activeTab="2"/>
  </bookViews>
  <sheets>
    <sheet name="програми" sheetId="2" r:id="rId1"/>
    <sheet name="04.03.19" sheetId="4" r:id="rId2"/>
    <sheet name="з урах.правок фінкомісії" sheetId="5" r:id="rId3"/>
  </sheets>
  <definedNames>
    <definedName name="_xlnm.Print_Titles" localSheetId="1">'04.03.19'!$9:$11</definedName>
    <definedName name="_xlnm.Print_Titles" localSheetId="2">'з урах.правок фінкомісії'!$9:$11</definedName>
    <definedName name="_xlnm.Print_Area" localSheetId="1">'04.03.19'!$A$1:$L$133</definedName>
    <definedName name="_xlnm.Print_Area" localSheetId="2">'з урах.правок фінкомісії'!$A$1:$L$196</definedName>
  </definedNames>
  <calcPr calcId="124519"/>
</workbook>
</file>

<file path=xl/calcChain.xml><?xml version="1.0" encoding="utf-8"?>
<calcChain xmlns="http://schemas.openxmlformats.org/spreadsheetml/2006/main">
  <c r="D196" i="5"/>
  <c r="G165"/>
  <c r="E165" l="1"/>
  <c r="F38"/>
  <c r="E169"/>
  <c r="C169" s="1"/>
  <c r="C170"/>
  <c r="F141"/>
  <c r="C163"/>
  <c r="F90"/>
  <c r="C124"/>
  <c r="C74"/>
  <c r="D126"/>
  <c r="C128"/>
  <c r="D42" l="1"/>
  <c r="C123" l="1"/>
  <c r="C176" l="1"/>
  <c r="E176"/>
  <c r="D174"/>
  <c r="D173" s="1"/>
  <c r="F174"/>
  <c r="F173" s="1"/>
  <c r="G174"/>
  <c r="H174"/>
  <c r="G173"/>
  <c r="I173"/>
  <c r="J175"/>
  <c r="E175"/>
  <c r="C175" s="1"/>
  <c r="C174" s="1"/>
  <c r="G141"/>
  <c r="E164"/>
  <c r="C164" s="1"/>
  <c r="G22"/>
  <c r="D22"/>
  <c r="D184"/>
  <c r="F184"/>
  <c r="G184"/>
  <c r="H184"/>
  <c r="C185"/>
  <c r="E185"/>
  <c r="G90"/>
  <c r="H90"/>
  <c r="I90"/>
  <c r="J90"/>
  <c r="E125"/>
  <c r="C125" s="1"/>
  <c r="G42"/>
  <c r="H42"/>
  <c r="I42"/>
  <c r="E85"/>
  <c r="C85" s="1"/>
  <c r="E84"/>
  <c r="C84" s="1"/>
  <c r="E83"/>
  <c r="C83" s="1"/>
  <c r="E82"/>
  <c r="C82" s="1"/>
  <c r="E81"/>
  <c r="C81" s="1"/>
  <c r="E80"/>
  <c r="C80" s="1"/>
  <c r="E79"/>
  <c r="C79" s="1"/>
  <c r="E78"/>
  <c r="C78" s="1"/>
  <c r="E174" l="1"/>
  <c r="C177"/>
  <c r="E181"/>
  <c r="C181" s="1"/>
  <c r="D35"/>
  <c r="C88"/>
  <c r="E87"/>
  <c r="C87" s="1"/>
  <c r="D141"/>
  <c r="D39" l="1"/>
  <c r="E39"/>
  <c r="F39"/>
  <c r="G39"/>
  <c r="H39"/>
  <c r="I39"/>
  <c r="J39"/>
  <c r="C40"/>
  <c r="C39" s="1"/>
  <c r="F130"/>
  <c r="G130"/>
  <c r="H130"/>
  <c r="E134"/>
  <c r="C134" s="1"/>
  <c r="J42" l="1"/>
  <c r="F35"/>
  <c r="G35"/>
  <c r="H35"/>
  <c r="I35"/>
  <c r="J35"/>
  <c r="E38"/>
  <c r="E35" s="1"/>
  <c r="C32"/>
  <c r="C38" l="1"/>
  <c r="E29"/>
  <c r="E28"/>
  <c r="E162"/>
  <c r="C162" s="1"/>
  <c r="E151"/>
  <c r="C151" s="1"/>
  <c r="E152"/>
  <c r="C152" s="1"/>
  <c r="E153"/>
  <c r="C153" s="1"/>
  <c r="E154"/>
  <c r="C154" s="1"/>
  <c r="E155"/>
  <c r="C155" s="1"/>
  <c r="E156"/>
  <c r="C156" s="1"/>
  <c r="E157"/>
  <c r="C157" s="1"/>
  <c r="E158"/>
  <c r="C158" s="1"/>
  <c r="E159"/>
  <c r="C159" s="1"/>
  <c r="E160"/>
  <c r="C160" s="1"/>
  <c r="E161"/>
  <c r="C161" s="1"/>
  <c r="C112"/>
  <c r="C113"/>
  <c r="C114"/>
  <c r="C115"/>
  <c r="C116"/>
  <c r="C117"/>
  <c r="C118"/>
  <c r="C119"/>
  <c r="C120"/>
  <c r="C121"/>
  <c r="C122"/>
  <c r="E66"/>
  <c r="E67"/>
  <c r="C67" s="1"/>
  <c r="E68"/>
  <c r="C68" s="1"/>
  <c r="E69"/>
  <c r="C69" s="1"/>
  <c r="E70"/>
  <c r="C70" s="1"/>
  <c r="E71"/>
  <c r="C71" s="1"/>
  <c r="E72"/>
  <c r="C72" s="1"/>
  <c r="E73"/>
  <c r="C73" s="1"/>
  <c r="E75"/>
  <c r="C75" s="1"/>
  <c r="E76"/>
  <c r="C76" s="1"/>
  <c r="E77"/>
  <c r="C77" s="1"/>
  <c r="C66" l="1"/>
  <c r="F65"/>
  <c r="C28"/>
  <c r="C29"/>
  <c r="C27"/>
  <c r="G188"/>
  <c r="H188"/>
  <c r="D188"/>
  <c r="D203" s="1"/>
  <c r="C194"/>
  <c r="F193"/>
  <c r="E193" s="1"/>
  <c r="C193" s="1"/>
  <c r="B23" i="2"/>
  <c r="I12" i="5"/>
  <c r="J12"/>
  <c r="C16"/>
  <c r="F188" l="1"/>
  <c r="E195"/>
  <c r="C195" s="1"/>
  <c r="C192"/>
  <c r="C191"/>
  <c r="C190"/>
  <c r="C189"/>
  <c r="E186"/>
  <c r="J184"/>
  <c r="C183"/>
  <c r="J182"/>
  <c r="I182"/>
  <c r="H182"/>
  <c r="G182"/>
  <c r="F182"/>
  <c r="E182"/>
  <c r="D182"/>
  <c r="E180"/>
  <c r="C180" s="1"/>
  <c r="E179"/>
  <c r="C179" s="1"/>
  <c r="H178"/>
  <c r="H173" s="1"/>
  <c r="J174"/>
  <c r="J173" s="1"/>
  <c r="E172"/>
  <c r="C172" s="1"/>
  <c r="E171"/>
  <c r="C171" s="1"/>
  <c r="E168"/>
  <c r="C168" s="1"/>
  <c r="E167"/>
  <c r="C167" s="1"/>
  <c r="E166"/>
  <c r="C166" s="1"/>
  <c r="J165"/>
  <c r="I165"/>
  <c r="H165"/>
  <c r="F165"/>
  <c r="D165"/>
  <c r="E150"/>
  <c r="C150" s="1"/>
  <c r="E149"/>
  <c r="C149" s="1"/>
  <c r="E148"/>
  <c r="C148" s="1"/>
  <c r="E147"/>
  <c r="C147" s="1"/>
  <c r="E146"/>
  <c r="C146" s="1"/>
  <c r="E145"/>
  <c r="C145" s="1"/>
  <c r="E144"/>
  <c r="C144" s="1"/>
  <c r="E143"/>
  <c r="C143" s="1"/>
  <c r="E142"/>
  <c r="J141"/>
  <c r="I141"/>
  <c r="H141"/>
  <c r="E140"/>
  <c r="C140" s="1"/>
  <c r="E138"/>
  <c r="C138" s="1"/>
  <c r="E137"/>
  <c r="C137" s="1"/>
  <c r="E136"/>
  <c r="C136" s="1"/>
  <c r="J135"/>
  <c r="I135"/>
  <c r="H135"/>
  <c r="G135"/>
  <c r="F135"/>
  <c r="D135"/>
  <c r="E133"/>
  <c r="C133" s="1"/>
  <c r="E132"/>
  <c r="C132" s="1"/>
  <c r="E131"/>
  <c r="J130"/>
  <c r="D130"/>
  <c r="C129"/>
  <c r="E127"/>
  <c r="C127" s="1"/>
  <c r="J126"/>
  <c r="H126"/>
  <c r="G126"/>
  <c r="F126"/>
  <c r="E111"/>
  <c r="C111" s="1"/>
  <c r="E110"/>
  <c r="C110" s="1"/>
  <c r="E109"/>
  <c r="C109" s="1"/>
  <c r="E108"/>
  <c r="D108"/>
  <c r="E107"/>
  <c r="D107"/>
  <c r="F106"/>
  <c r="E105"/>
  <c r="C105" s="1"/>
  <c r="E104"/>
  <c r="C104" s="1"/>
  <c r="E103"/>
  <c r="C103" s="1"/>
  <c r="E102"/>
  <c r="C102" s="1"/>
  <c r="E101"/>
  <c r="C101" s="1"/>
  <c r="E100"/>
  <c r="C100" s="1"/>
  <c r="E99"/>
  <c r="C99" s="1"/>
  <c r="E98"/>
  <c r="C98" s="1"/>
  <c r="E97"/>
  <c r="C97" s="1"/>
  <c r="C96"/>
  <c r="E95"/>
  <c r="D95"/>
  <c r="E94"/>
  <c r="C94" s="1"/>
  <c r="E93"/>
  <c r="C93" s="1"/>
  <c r="E92"/>
  <c r="C92" s="1"/>
  <c r="E91"/>
  <c r="E89"/>
  <c r="C89" s="1"/>
  <c r="E86"/>
  <c r="C86" s="1"/>
  <c r="E65"/>
  <c r="C65" s="1"/>
  <c r="E64"/>
  <c r="C64" s="1"/>
  <c r="E63"/>
  <c r="C63" s="1"/>
  <c r="E62"/>
  <c r="C62" s="1"/>
  <c r="E61"/>
  <c r="C61" s="1"/>
  <c r="E60"/>
  <c r="C60" s="1"/>
  <c r="E59"/>
  <c r="C59" s="1"/>
  <c r="E58"/>
  <c r="E57"/>
  <c r="C57" s="1"/>
  <c r="E56"/>
  <c r="C56" s="1"/>
  <c r="E55"/>
  <c r="C55" s="1"/>
  <c r="E54"/>
  <c r="C54" s="1"/>
  <c r="E53"/>
  <c r="C53" s="1"/>
  <c r="E52"/>
  <c r="C52" s="1"/>
  <c r="E51"/>
  <c r="C51" s="1"/>
  <c r="E50"/>
  <c r="C50" s="1"/>
  <c r="E49"/>
  <c r="C49" s="1"/>
  <c r="E48"/>
  <c r="C48" s="1"/>
  <c r="F47"/>
  <c r="E47" s="1"/>
  <c r="C47" s="1"/>
  <c r="E46"/>
  <c r="C46" s="1"/>
  <c r="F45"/>
  <c r="E45" s="1"/>
  <c r="C45" s="1"/>
  <c r="E44"/>
  <c r="C44" s="1"/>
  <c r="F43"/>
  <c r="F42" s="1"/>
  <c r="C37"/>
  <c r="C36"/>
  <c r="C34"/>
  <c r="C33" s="1"/>
  <c r="J33"/>
  <c r="I33"/>
  <c r="H33"/>
  <c r="G33"/>
  <c r="F33"/>
  <c r="E33"/>
  <c r="D33"/>
  <c r="C31"/>
  <c r="E26"/>
  <c r="C26" s="1"/>
  <c r="E25"/>
  <c r="C25" s="1"/>
  <c r="E24"/>
  <c r="C24" s="1"/>
  <c r="F23"/>
  <c r="F22" s="1"/>
  <c r="J22"/>
  <c r="I22"/>
  <c r="H22"/>
  <c r="E21"/>
  <c r="C21" s="1"/>
  <c r="E20"/>
  <c r="C20" s="1"/>
  <c r="E19"/>
  <c r="C19" s="1"/>
  <c r="H18"/>
  <c r="H12" s="1"/>
  <c r="G18"/>
  <c r="G12" s="1"/>
  <c r="F18"/>
  <c r="F12" s="1"/>
  <c r="D18"/>
  <c r="E17"/>
  <c r="C17" s="1"/>
  <c r="E15"/>
  <c r="D15"/>
  <c r="D14"/>
  <c r="E13"/>
  <c r="C3" i="4"/>
  <c r="C2"/>
  <c r="C4"/>
  <c r="C1"/>
  <c r="D35"/>
  <c r="D18"/>
  <c r="D41" i="5" l="1"/>
  <c r="D90"/>
  <c r="C186"/>
  <c r="C184" s="1"/>
  <c r="E184"/>
  <c r="H41"/>
  <c r="E141"/>
  <c r="C141" s="1"/>
  <c r="C35"/>
  <c r="G41"/>
  <c r="G196" s="1"/>
  <c r="C142"/>
  <c r="E178"/>
  <c r="E173" s="1"/>
  <c r="H196"/>
  <c r="J41"/>
  <c r="J196" s="1"/>
  <c r="I41"/>
  <c r="I196" s="1"/>
  <c r="E106"/>
  <c r="C106" s="1"/>
  <c r="F41"/>
  <c r="E23"/>
  <c r="E43"/>
  <c r="E42" s="1"/>
  <c r="C131"/>
  <c r="E130"/>
  <c r="C58"/>
  <c r="E188"/>
  <c r="C188" s="1"/>
  <c r="C13"/>
  <c r="C107"/>
  <c r="C14"/>
  <c r="D12"/>
  <c r="C182"/>
  <c r="C108"/>
  <c r="C15"/>
  <c r="C165"/>
  <c r="C95"/>
  <c r="C178"/>
  <c r="C173" s="1"/>
  <c r="C18"/>
  <c r="C43"/>
  <c r="C23"/>
  <c r="C91"/>
  <c r="E126"/>
  <c r="C126" s="1"/>
  <c r="E18"/>
  <c r="E12" s="1"/>
  <c r="E135"/>
  <c r="C135" s="1"/>
  <c r="C123" i="4"/>
  <c r="E122"/>
  <c r="F122"/>
  <c r="G122"/>
  <c r="H122"/>
  <c r="I122"/>
  <c r="J122"/>
  <c r="D122"/>
  <c r="E22" i="5" l="1"/>
  <c r="C22" s="1"/>
  <c r="E90"/>
  <c r="E41" s="1"/>
  <c r="E196" s="1"/>
  <c r="D202"/>
  <c r="F196"/>
  <c r="C130"/>
  <c r="C12"/>
  <c r="C42"/>
  <c r="C122" i="4"/>
  <c r="C196" i="5" l="1"/>
  <c r="C90"/>
  <c r="C41" s="1"/>
  <c r="G35" i="4"/>
  <c r="H35"/>
  <c r="I35"/>
  <c r="J35"/>
  <c r="E61"/>
  <c r="C61" s="1"/>
  <c r="E60"/>
  <c r="C60" s="1"/>
  <c r="C98" l="1"/>
  <c r="C97"/>
  <c r="E98"/>
  <c r="E99"/>
  <c r="C99" s="1"/>
  <c r="E97"/>
  <c r="I64"/>
  <c r="I117"/>
  <c r="I111"/>
  <c r="J111"/>
  <c r="I101"/>
  <c r="I96"/>
  <c r="I34" l="1"/>
  <c r="J96"/>
  <c r="I29"/>
  <c r="J29"/>
  <c r="I31"/>
  <c r="J31"/>
  <c r="I23"/>
  <c r="I12"/>
  <c r="G23"/>
  <c r="H23"/>
  <c r="D23"/>
  <c r="C28"/>
  <c r="F127"/>
  <c r="G127"/>
  <c r="H127"/>
  <c r="D127"/>
  <c r="E15"/>
  <c r="C15" s="1"/>
  <c r="D111"/>
  <c r="F111"/>
  <c r="G111"/>
  <c r="H111"/>
  <c r="E115"/>
  <c r="C115" s="1"/>
  <c r="E116"/>
  <c r="C116" s="1"/>
  <c r="I133" l="1"/>
  <c r="G64"/>
  <c r="H64"/>
  <c r="E88"/>
  <c r="C129"/>
  <c r="C130"/>
  <c r="C131"/>
  <c r="C128"/>
  <c r="E132"/>
  <c r="C132" l="1"/>
  <c r="E127"/>
  <c r="C127" s="1"/>
  <c r="C88"/>
  <c r="F81" l="1"/>
  <c r="E81" s="1"/>
  <c r="C81" s="1"/>
  <c r="F79"/>
  <c r="E87"/>
  <c r="C87" s="1"/>
  <c r="E86"/>
  <c r="C86" s="1"/>
  <c r="D31"/>
  <c r="E31"/>
  <c r="F31"/>
  <c r="G31"/>
  <c r="H31"/>
  <c r="C33"/>
  <c r="C32"/>
  <c r="C31" s="1"/>
  <c r="E125"/>
  <c r="E124" s="1"/>
  <c r="J124"/>
  <c r="H124"/>
  <c r="G124"/>
  <c r="F124"/>
  <c r="D124"/>
  <c r="E121"/>
  <c r="C121" s="1"/>
  <c r="E120"/>
  <c r="C120" s="1"/>
  <c r="H119"/>
  <c r="E119" s="1"/>
  <c r="J118"/>
  <c r="J117" s="1"/>
  <c r="E118"/>
  <c r="C118" s="1"/>
  <c r="G117"/>
  <c r="F117"/>
  <c r="D117"/>
  <c r="E114"/>
  <c r="C114" s="1"/>
  <c r="E113"/>
  <c r="C113" s="1"/>
  <c r="E112"/>
  <c r="E110"/>
  <c r="C110" s="1"/>
  <c r="E109"/>
  <c r="C109" s="1"/>
  <c r="E108"/>
  <c r="C108" s="1"/>
  <c r="E107"/>
  <c r="C107" s="1"/>
  <c r="E106"/>
  <c r="C106" s="1"/>
  <c r="E105"/>
  <c r="E104"/>
  <c r="C104" s="1"/>
  <c r="E103"/>
  <c r="C103" s="1"/>
  <c r="E102"/>
  <c r="C102" s="1"/>
  <c r="J101"/>
  <c r="H101"/>
  <c r="G101"/>
  <c r="F101"/>
  <c r="D101"/>
  <c r="E100"/>
  <c r="C100" s="1"/>
  <c r="H96"/>
  <c r="G96"/>
  <c r="F96"/>
  <c r="D96"/>
  <c r="E95"/>
  <c r="C95" s="1"/>
  <c r="E94"/>
  <c r="E93"/>
  <c r="C93" s="1"/>
  <c r="J92"/>
  <c r="H92"/>
  <c r="G92"/>
  <c r="F92"/>
  <c r="D92"/>
  <c r="C91"/>
  <c r="E90"/>
  <c r="C90" s="1"/>
  <c r="J89"/>
  <c r="H89"/>
  <c r="G89"/>
  <c r="F89"/>
  <c r="D89"/>
  <c r="E85"/>
  <c r="C85" s="1"/>
  <c r="E84"/>
  <c r="C84" s="1"/>
  <c r="E83"/>
  <c r="D83"/>
  <c r="E82"/>
  <c r="D82"/>
  <c r="E80"/>
  <c r="C80" s="1"/>
  <c r="E78"/>
  <c r="C78" s="1"/>
  <c r="E77"/>
  <c r="C77" s="1"/>
  <c r="E76"/>
  <c r="C76" s="1"/>
  <c r="E75"/>
  <c r="E74"/>
  <c r="C74" s="1"/>
  <c r="E73"/>
  <c r="C73" s="1"/>
  <c r="E72"/>
  <c r="C72" s="1"/>
  <c r="E71"/>
  <c r="C71" s="1"/>
  <c r="C70"/>
  <c r="E69"/>
  <c r="D69"/>
  <c r="E68"/>
  <c r="E67"/>
  <c r="C67" s="1"/>
  <c r="E66"/>
  <c r="C66" s="1"/>
  <c r="E65"/>
  <c r="C65" s="1"/>
  <c r="J64"/>
  <c r="E63"/>
  <c r="C63" s="1"/>
  <c r="E62"/>
  <c r="C62" s="1"/>
  <c r="E59"/>
  <c r="C59" s="1"/>
  <c r="E58"/>
  <c r="C58" s="1"/>
  <c r="E57"/>
  <c r="C57" s="1"/>
  <c r="E56"/>
  <c r="C56" s="1"/>
  <c r="E55"/>
  <c r="C55" s="1"/>
  <c r="E54"/>
  <c r="C54" s="1"/>
  <c r="E53"/>
  <c r="C53" s="1"/>
  <c r="E52"/>
  <c r="C52" s="1"/>
  <c r="E51"/>
  <c r="C51" s="1"/>
  <c r="E50"/>
  <c r="C50" s="1"/>
  <c r="E49"/>
  <c r="C49" s="1"/>
  <c r="E48"/>
  <c r="C48" s="1"/>
  <c r="E47"/>
  <c r="C47" s="1"/>
  <c r="E46"/>
  <c r="C46" s="1"/>
  <c r="E45"/>
  <c r="C45" s="1"/>
  <c r="E44"/>
  <c r="C44" s="1"/>
  <c r="E43"/>
  <c r="C43" s="1"/>
  <c r="E42"/>
  <c r="C42" s="1"/>
  <c r="E41"/>
  <c r="C41" s="1"/>
  <c r="F40"/>
  <c r="E39"/>
  <c r="C39" s="1"/>
  <c r="F38"/>
  <c r="E38" s="1"/>
  <c r="C38" s="1"/>
  <c r="E37"/>
  <c r="C37" s="1"/>
  <c r="F36"/>
  <c r="G34"/>
  <c r="C30"/>
  <c r="C29" s="1"/>
  <c r="H29"/>
  <c r="G29"/>
  <c r="F29"/>
  <c r="E29"/>
  <c r="D29"/>
  <c r="E27"/>
  <c r="E26"/>
  <c r="C26" s="1"/>
  <c r="E25"/>
  <c r="C25" s="1"/>
  <c r="F24"/>
  <c r="F23" s="1"/>
  <c r="J23"/>
  <c r="E22"/>
  <c r="C22" s="1"/>
  <c r="E21"/>
  <c r="C21" s="1"/>
  <c r="E20"/>
  <c r="H19"/>
  <c r="G19"/>
  <c r="F19"/>
  <c r="F12" s="1"/>
  <c r="D19"/>
  <c r="C18"/>
  <c r="E17"/>
  <c r="C17" s="1"/>
  <c r="E16"/>
  <c r="D16"/>
  <c r="C16" s="1"/>
  <c r="D14"/>
  <c r="E13"/>
  <c r="J12"/>
  <c r="E36" l="1"/>
  <c r="E35" s="1"/>
  <c r="F35"/>
  <c r="F34" s="1"/>
  <c r="F133" s="1"/>
  <c r="F64"/>
  <c r="E111"/>
  <c r="E79"/>
  <c r="C79" s="1"/>
  <c r="D64"/>
  <c r="E92"/>
  <c r="C92" s="1"/>
  <c r="C27"/>
  <c r="H12"/>
  <c r="H133" s="1"/>
  <c r="C14"/>
  <c r="D12"/>
  <c r="G12"/>
  <c r="G133" s="1"/>
  <c r="H34"/>
  <c r="J34"/>
  <c r="J133" s="1"/>
  <c r="C69"/>
  <c r="E19"/>
  <c r="E12" s="1"/>
  <c r="C82"/>
  <c r="E64"/>
  <c r="E101"/>
  <c r="C101" s="1"/>
  <c r="C112"/>
  <c r="C111" s="1"/>
  <c r="H117"/>
  <c r="D34"/>
  <c r="C119"/>
  <c r="E117"/>
  <c r="C20"/>
  <c r="C19" s="1"/>
  <c r="C68"/>
  <c r="C94"/>
  <c r="C105"/>
  <c r="C125"/>
  <c r="C124" s="1"/>
  <c r="E24"/>
  <c r="E23" s="1"/>
  <c r="E40"/>
  <c r="C40" s="1"/>
  <c r="E89"/>
  <c r="C89" s="1"/>
  <c r="C83"/>
  <c r="E96"/>
  <c r="C96" s="1"/>
  <c r="C13"/>
  <c r="C36" l="1"/>
  <c r="C64"/>
  <c r="D133"/>
  <c r="C12"/>
  <c r="C24"/>
  <c r="C23"/>
  <c r="C117"/>
  <c r="C35" l="1"/>
  <c r="C34" s="1"/>
  <c r="C133" s="1"/>
  <c r="E34"/>
  <c r="E133" s="1"/>
  <c r="B19" i="2" l="1"/>
</calcChain>
</file>

<file path=xl/sharedStrings.xml><?xml version="1.0" encoding="utf-8"?>
<sst xmlns="http://schemas.openxmlformats.org/spreadsheetml/2006/main" count="528" uniqueCount="305">
  <si>
    <t>потреба</t>
  </si>
  <si>
    <t>РАЗОМ</t>
  </si>
  <si>
    <t>ЗФ</t>
  </si>
  <si>
    <t>СФ</t>
  </si>
  <si>
    <t>з них</t>
  </si>
  <si>
    <t>БР</t>
  </si>
  <si>
    <t>ФОНПС</t>
  </si>
  <si>
    <t>ЦФ</t>
  </si>
  <si>
    <t>Примітка</t>
  </si>
  <si>
    <t>Власні</t>
  </si>
  <si>
    <t>Додаток до висновку</t>
  </si>
  <si>
    <t>фінансового управління Чорноморської міської ради</t>
  </si>
  <si>
    <t>Одеської області щодо необхідності внесення змін та доповнень до рішення</t>
  </si>
  <si>
    <t>Чорноморської міської ради Одеської області від 25.01.2019р. № 382-VII</t>
  </si>
  <si>
    <t>"Про бюджет міста Чорноморська на 2019 рік"</t>
  </si>
  <si>
    <t>придбання та облаштування спортивного майданчику в сел.Олександрівка</t>
  </si>
  <si>
    <t>Відділ освіти</t>
  </si>
  <si>
    <t>кап.ремонт та реконструкція кабінетів в ЗОШ № 7</t>
  </si>
  <si>
    <t>КФК</t>
  </si>
  <si>
    <t>0210180</t>
  </si>
  <si>
    <t>Нагородження   учасників бойових дій цінними подарунками до окремих державних свят (Міська комплексна цільова програма підтримки учасників  бойових дій та членів їх сімей – жителів м. Чорноморська на 2018 - 2020 роки)</t>
  </si>
  <si>
    <t>0216030</t>
  </si>
  <si>
    <t>0611020</t>
  </si>
  <si>
    <t>1216011</t>
  </si>
  <si>
    <t>Капітальний ремонт мереж електропостачання житлового будинку за адресою м.Чорноморськ, вул.Парусна, 10</t>
  </si>
  <si>
    <t>Капітальний ремонт вимощення житлового будинку по проспекту Мира, 18-А</t>
  </si>
  <si>
    <t>Проектування улаштування дренажної системи в житловому будинку за адресою м.Чорноморськ, вул.Олександрійська, 4а</t>
  </si>
  <si>
    <t>Капітальний ремонт системи протипожежного захисту в приміщенні будівлі гуртожитку за адресою: Одеська область, м.Чорноморськ, с.Малодолинське, вул.Зелена, 2-Б</t>
  </si>
  <si>
    <t>Капітальний ремонт, улаштування огорожі на білизняних майданчиках міжповерхових клітин по вул.В.Шума, 21</t>
  </si>
  <si>
    <t>Улаштування пандусу по вул.1 Травня, 9 (1п.)</t>
  </si>
  <si>
    <t>Поточний ремонт житлового будинку, вхідні групи по вул.В.Шума, 19</t>
  </si>
  <si>
    <t>Роботи по причинам виникнення плисняви у гуртожутку с.Малодолинське, вул.Зелена, 2-Б</t>
  </si>
  <si>
    <t>Демонтаж та улаштування козирків облегшеного типу над входами у під'їзди по вул.Спортивна, 10</t>
  </si>
  <si>
    <t>Експлуатація та технічне обслуговування житлового фонду</t>
  </si>
  <si>
    <t>придбання матраців в ДДУ</t>
  </si>
  <si>
    <t>0611010</t>
  </si>
  <si>
    <t>1216012</t>
  </si>
  <si>
    <t>1216017</t>
  </si>
  <si>
    <t>капітальний ремонт приміщення за адресою м.Чорноморськ, вул.Шевченка, 10</t>
  </si>
  <si>
    <t>1216030</t>
  </si>
  <si>
    <t>Забезпечення діяльності з виробництва, транспортування, постачання теплової енергії</t>
  </si>
  <si>
    <t>Інша діяльність, пов'язана з експлуатацією об'єктів житлово - комунального господарства</t>
  </si>
  <si>
    <t>Організація благоустрою  населених пунктів</t>
  </si>
  <si>
    <t>Капітальний ремонт благоустрою території по вул.Спортивна, 6-8, 10</t>
  </si>
  <si>
    <t>Поточний ремонт ліній зовнішнього освітлення</t>
  </si>
  <si>
    <t>Виконання проектно - кошторисних робіт на будівництво притулку для безпритульних тварин</t>
  </si>
  <si>
    <t>Проектування будівництва очисних споруд зливових вод в м.Чорноморськ</t>
  </si>
  <si>
    <t>Проектування благоустрою території прибережної зони біля ФНС</t>
  </si>
  <si>
    <t>Відділ комунального господарства та благоустрою</t>
  </si>
  <si>
    <t>назва</t>
  </si>
  <si>
    <t>1217462</t>
  </si>
  <si>
    <t>Утримання та розвиток автомобільних доріг та дорожньої інфраструктури за рахунок субвенції з державного бюджету</t>
  </si>
  <si>
    <t>1217640</t>
  </si>
  <si>
    <t>Заходи з енергозбереження</t>
  </si>
  <si>
    <r>
      <t xml:space="preserve">Капітальний ремонт мереж  вуличного освітлення по вулицях Українській, Робочій, Молодіжній, провулку Вознесенському в селі Малодолоинське міста Чорноморська Одеської області </t>
    </r>
    <r>
      <rPr>
        <b/>
        <sz val="12"/>
        <color theme="1"/>
        <rFont val="Times New Roman"/>
        <family val="1"/>
        <charset val="204"/>
      </rPr>
      <t>(за рахунок субвенції з державного бюджету)</t>
    </r>
  </si>
  <si>
    <r>
      <t xml:space="preserve">Відновлення елементів благоустрою - капітальний ремонт лійній зовнішнього освітлення по вул.Лейтенанта Шмідта в с.Малодолинське містаЧорноморськ Одеської області </t>
    </r>
    <r>
      <rPr>
        <b/>
        <sz val="12"/>
        <color theme="1"/>
        <rFont val="Times New Roman"/>
        <family val="1"/>
        <charset val="204"/>
      </rPr>
      <t>(за рахунок субвенції з державного бюджету)</t>
    </r>
  </si>
  <si>
    <r>
      <t>Капітальний ремонт (благоустрій) прибудинкової території житлових будинків по вул.Данченка, 3-Б, вул.Данченка, 3-В, вул.Данченка, 12, пр-ту Миру, 11, пр-ту Миру, 11-Б в м.Чорноморськ</t>
    </r>
    <r>
      <rPr>
        <b/>
        <sz val="12"/>
        <color theme="1"/>
        <rFont val="Times New Roman"/>
        <family val="1"/>
        <charset val="204"/>
      </rPr>
      <t xml:space="preserve"> (за рахунок субвенції з обласного бюджету)</t>
    </r>
  </si>
  <si>
    <r>
      <t xml:space="preserve">Відновлення елементів благоустрою - улаштування дитячого майданчика за адресою: м.Чорноморськ, вул.Парусна, 1-О </t>
    </r>
    <r>
      <rPr>
        <b/>
        <sz val="12"/>
        <color theme="1"/>
        <rFont val="Times New Roman"/>
        <family val="1"/>
        <charset val="204"/>
      </rPr>
      <t>(за рахунок субвенції з обласного бюджету)</t>
    </r>
  </si>
  <si>
    <r>
      <t xml:space="preserve">Капітальний ремонт дорожнього покриття по вул.Заречна (на ділянці від провулку Гвардійського до вулиці Васнецова) у селі Малодолинське міста Чорноморську Одеської області </t>
    </r>
    <r>
      <rPr>
        <b/>
        <sz val="12"/>
        <color theme="1"/>
        <rFont val="Times New Roman"/>
        <family val="1"/>
        <charset val="204"/>
      </rPr>
      <t>(за рахунок субвенції з державного бюджету)</t>
    </r>
  </si>
  <si>
    <r>
      <t>заміна вікон в ДНЗ</t>
    </r>
    <r>
      <rPr>
        <b/>
        <sz val="12"/>
        <color theme="1"/>
        <rFont val="Times New Roman"/>
        <family val="1"/>
        <charset val="204"/>
      </rPr>
      <t xml:space="preserve"> (за рахунок субвенції з обласного бюджету)</t>
    </r>
  </si>
  <si>
    <t>Олександрівська с/а/
Організація благоустрою населених пунктів</t>
  </si>
  <si>
    <t>Надання дошкільної освіти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</si>
  <si>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</si>
  <si>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1217130</t>
  </si>
  <si>
    <t>Здійснення заходів із землеустрою</t>
  </si>
  <si>
    <t>Роботи по заключеним договорам виконані не в повному обсязі, продовжено додатковими угодами до 31.12.2019р.</t>
  </si>
  <si>
    <t>Улаштування огорожі під сходами парку Приморського</t>
  </si>
  <si>
    <t>Капітальний ремонт елеваторних вузлів житлових будинків з регуліровкою систем центрального опалення за адресами: пр-т Миру, 41, вул.Лазурна, 3, вул.1 Травня, 15-А, вул.В.Шума, 13-А</t>
  </si>
  <si>
    <t>Придбання прапорів України, прапородержаків, опори</t>
  </si>
  <si>
    <t>Відновлення елементів благоустрою - капітальний ремонт прибудинкової території з улаштуванням дитячого майданчика за адресою: м.Чорноморськ, вул.Парусна, 17</t>
  </si>
  <si>
    <t>Капітальний ремонт благоустрою території по вул.Лазурна, 1-3-5</t>
  </si>
  <si>
    <t>Відновлення елементів благоустрою - улаштування спортивного майданчику для людей з особливими потребами за адресою м.Чорноморськ, вул.Парусна, 10</t>
  </si>
  <si>
    <t>Експертне обстеження несучих конструкцій зливового магістрального колектора Д=2000 мм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</si>
  <si>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</si>
  <si>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</si>
  <si>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вулиць та доріг на території Чорноморської міської ради</t>
  </si>
  <si>
    <t>1218340</t>
  </si>
  <si>
    <t>Природоохоронні заходи за рахунок цільових фондів</t>
  </si>
  <si>
    <t>1217370</t>
  </si>
  <si>
    <t>Виконання робочого проекту "Будівництво колектора зливової каналізації довжиною 900 м по вул.Шевченка, Данченка, Олександрійській м.Чорноморськ Одеської області"</t>
  </si>
  <si>
    <t>Реалізація інших заходів щодо соціально-економічного розвитку територій</t>
  </si>
  <si>
    <t>Будівництво колектора зливової каналізації довжиною 925 м від  вул. Данченка до вул. 1-го Травня</t>
  </si>
  <si>
    <t xml:space="preserve">Проектування та експертиза будівництва міського туалету в Приморському парку в районі "Екстрім-парку" </t>
  </si>
  <si>
    <r>
      <t xml:space="preserve">Капітальний ремонт житлового фонду (ремонт вхідних груп у 5-х парадних житлового багатоквартирного будинку) по вул.Парусна, буд.12, у м.Чорноморську Одеської області </t>
    </r>
    <r>
      <rPr>
        <b/>
        <sz val="12"/>
        <color theme="1"/>
        <rFont val="Times New Roman"/>
        <family val="1"/>
        <charset val="204"/>
      </rPr>
      <t>(співфінансування)</t>
    </r>
  </si>
  <si>
    <r>
      <t xml:space="preserve">Капітальний ремонт житлового фонду (ремонт вхідних груп у 4-х парадних житлового багатоповерхового будинку) по вул.Парусна, буд.3 у м.Чорноморську Одеської області </t>
    </r>
    <r>
      <rPr>
        <b/>
        <sz val="12"/>
        <color theme="1"/>
        <rFont val="Times New Roman"/>
        <family val="1"/>
        <charset val="204"/>
      </rPr>
      <t>(співфінансування)</t>
    </r>
  </si>
  <si>
    <r>
      <t xml:space="preserve">Капітальний ремонт житлового фонду (ремонт вхідних груп у 6-ти парадних із заміною дверей у 3-х парадних житлового багатоквартирного будинку) по вул.Паркова, буд.8-А, у м.Чорноморську Одеської області </t>
    </r>
    <r>
      <rPr>
        <b/>
        <sz val="12"/>
        <color theme="1"/>
        <rFont val="Times New Roman"/>
        <family val="1"/>
        <charset val="204"/>
      </rPr>
      <t>(за рахунок субвенції з державного бюджету)</t>
    </r>
  </si>
  <si>
    <r>
      <t xml:space="preserve">Капітальний ремонт житлового фонду (ремонт вхідних груп у 6-ти парадних із заміною дверей у 3-х парадних житлового багатоквартирного будинку) по вул.Паркова, буд.8-А, у м.Чорноморську Одеської області </t>
    </r>
    <r>
      <rPr>
        <b/>
        <sz val="12"/>
        <color theme="1"/>
        <rFont val="Times New Roman"/>
        <family val="1"/>
        <charset val="204"/>
      </rPr>
      <t>(співфінансування)</t>
    </r>
  </si>
  <si>
    <t>Поточний ремонт внутрішньоквартальних проїздів</t>
  </si>
  <si>
    <t>Інженерно-геологічні вишукування для виконання проекту по благоустрою біля ФНС та експертиза проектно-кошторисної документації</t>
  </si>
  <si>
    <t>0212010</t>
  </si>
  <si>
    <t>Багатопрофільна стаціонарна медична допомога населенню</t>
  </si>
  <si>
    <t>Управління капітального будівництва Чорноморської міської ради Одеської області</t>
  </si>
  <si>
    <t>1500000</t>
  </si>
  <si>
    <t>1200000</t>
  </si>
  <si>
    <t>0600000</t>
  </si>
  <si>
    <t>0200000</t>
  </si>
  <si>
    <t>Виконавчий комітет Чорноморської міської ради</t>
  </si>
  <si>
    <t>Інша діяльність у сфері державного управління</t>
  </si>
  <si>
    <t>1517370</t>
  </si>
  <si>
    <t>Капітальний ремонт Палацу спорту "Юність" (за договором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</si>
  <si>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Будівництво мостового переходу через Сухий лиман з підходами в с. Малодолинське на автомобільній дорозі "Одеса-Чорноморськ" </t>
  </si>
  <si>
    <t>Поточний ремонт вулиць міста - улаштування піднесеного пішохідного переходу за адресою: м.Чорноморськ, вул.1 Травня, 7</t>
  </si>
  <si>
    <t xml:space="preserve">Міська програма протидії  злочинності  та  посилення  громадської  безпеки  на  території   Чорноморської міської ради Одеської області на  2019 – 2022  роки </t>
  </si>
  <si>
    <t>2019 рік</t>
  </si>
  <si>
    <t>Міська програма підтримки і розвитку навчально-матеріальної бази та соціального захисту студентів  Чорноморського  морського  коледжу  Одеського  національного морського університету на 2019 рік</t>
  </si>
  <si>
    <t xml:space="preserve">Міська програма організаційного забезпечення діяльності роботи Овідіопольского міськрайонного відділу філії Державної установи "Центр пробації" в Одеській області по здійсненню нагляду за особами, засудженими до покарань, не пов'язаних з позбавленням волі та попередження рецидивної злочинності на період 2019-2020 роки  </t>
  </si>
  <si>
    <t>Міська  програма забезпечення матеріально-технічної бази  для функціонування Центру обслуговування платників  податків Чорноморської ДПІ  Чорноморського управління Головного управління ДФС в Одеській області на 2019 рік</t>
  </si>
  <si>
    <t>Міська цільова програма соціального захисту та соціальної підтримки ветеранів, інвалідів, одиноких пенсіонерів, малозабезпечених верств населення, молоді, сімей з дітьми, дітей - сиріт та дітей, позбавлених батьківського піклування, Чорноморської територіальної громади на 2016 - 2020 роки</t>
  </si>
  <si>
    <t>Проекти міських програм, які знаходяться на розгляді та потребують додаткового фінансування</t>
  </si>
  <si>
    <t>назва програми</t>
  </si>
  <si>
    <t>Міська програма зміцнення законності, безпеки та порядку на території  м. Чорноморська «Безпечне місто Чорноморськ» на 2018 - 2019 роки</t>
  </si>
  <si>
    <t>Міська цільова соціальна програма розвитку цивільного захисту на 2016 – 2020 роки</t>
  </si>
  <si>
    <t>Дезінфекція та деротизація зелених насаджень</t>
  </si>
  <si>
    <t>поліція</t>
  </si>
  <si>
    <t>СБУ</t>
  </si>
  <si>
    <t>МЧС</t>
  </si>
  <si>
    <t>Поточний ремонт благоустрою прибудинкової території (огорожа навколо сміттєвих майданчиків за адресами пр-т Миру, 7, 7а, 9)</t>
  </si>
  <si>
    <t>Міська цільова програма підтримки відділу прикордонної служби "Чорноморськ" Одеського прикордонного загону Південного регіонального управління Державної прикордонної служби України</t>
  </si>
  <si>
    <t xml:space="preserve">Міська програма "Здоров’я населення   Чорноморської  територіальної громади" на 2016 - 2020 роки </t>
  </si>
  <si>
    <t>Пробація</t>
  </si>
  <si>
    <t>ДФС</t>
  </si>
  <si>
    <t>Коледж</t>
  </si>
  <si>
    <t>ГО</t>
  </si>
  <si>
    <t>Соцзахист</t>
  </si>
  <si>
    <t>Кордон</t>
  </si>
  <si>
    <t>СЄС</t>
  </si>
  <si>
    <t>0212100</t>
  </si>
  <si>
    <t>Cтоматологічна допомога населенню</t>
  </si>
  <si>
    <t>м.Чорноморськ, вул.1 Травня, 15-а (3п.)</t>
  </si>
  <si>
    <t>Капітальний ремонт (заміна вікон) у під'їздах та міжповерхових клітинах багатоповерхового будинку за адресою:</t>
  </si>
  <si>
    <r>
      <t>м.Чорноморськ, вул.Паркова, 4</t>
    </r>
    <r>
      <rPr>
        <b/>
        <sz val="12"/>
        <rFont val="Times New Roman"/>
        <family val="1"/>
        <charset val="204"/>
      </rPr>
      <t xml:space="preserve"> (за рахунок субвенції з обласного бюджету)</t>
    </r>
  </si>
  <si>
    <r>
      <t xml:space="preserve">м.Чорноморськ, вул.Корабельна, 12 </t>
    </r>
    <r>
      <rPr>
        <b/>
        <sz val="12"/>
        <rFont val="Times New Roman"/>
        <family val="1"/>
        <charset val="204"/>
      </rPr>
      <t>(за рахунок субвенції з обласного бюджету)</t>
    </r>
  </si>
  <si>
    <t xml:space="preserve">м.Чорноморськ, вул.Данченка, 16, пр-т Миру, 4а </t>
  </si>
  <si>
    <t>м.Чорноморськ, вул.Парусна, 2</t>
  </si>
  <si>
    <t>м.Чорноморськ, вул.Спортивна, 12-А</t>
  </si>
  <si>
    <t>м.Чорноморськ, вул.1 Травня, 5 (2п.)</t>
  </si>
  <si>
    <t>м.Чорноморськ, вул.Олександрійська, 13</t>
  </si>
  <si>
    <t>0218340</t>
  </si>
  <si>
    <t>Проведення наукових досліджень, проектних і проектно-конструкторських розробок, експертних пропозицій, спрямованих на природоохоронні заходи та формування ефективного механізму природокористування/Проведення дослідницьких робіт по впливу промислових підприємств на атмосферне повітря житлової забудови м.Чорноморська</t>
  </si>
  <si>
    <r>
      <t>Коригування Плану дій зі сталого енергетичного розвитку (ПДСЕР) в рамках європейської програми з енергоефективності та енергозбереження "Угода мерів", спрямованої на зменшення викидів СО</t>
    </r>
    <r>
      <rPr>
        <sz val="9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на 30% до 2030 року</t>
    </r>
  </si>
  <si>
    <t>Улаштування огородження майданчика для контейнерів побутових відходів (вул.Парусна, 1г, 1в)</t>
  </si>
  <si>
    <t>Захід щодо пропаганди охорони навколишнього природного середовища/створення екологічної сторінки на офіційній веб - сторінці Чорноморської міської ради</t>
  </si>
  <si>
    <t>Міська програма удосконалення казначейського обслуговування міського бюджету м. Чорноморська та забезпечення обслуговування розпорядників та одержувачів бюджетних коштів Управлінням Державної казначейської служби України у м. Чорноморську Одеської області на 2019 рік</t>
  </si>
  <si>
    <t>Казна</t>
  </si>
  <si>
    <t>1217350</t>
  </si>
  <si>
    <t>Розроблення схем планування та забудови територій (містобудівної документації)</t>
  </si>
  <si>
    <t>Реалізація Міської програми  інвентаризації  об’єктів  нерухомості, зелених  насаджень та  інженерних  мереж  з  метою  створення  електронного  варіанту  великомаштабних  планшетів та  карти  території Чорноморської міської  ради Одеської області на 2018 – 2020 роки</t>
  </si>
  <si>
    <t>0800000</t>
  </si>
  <si>
    <t>Управління соціальної політики</t>
  </si>
  <si>
    <t>0813242</t>
  </si>
  <si>
    <t>Інші заходи у сфері соціального захисту і соціального забезпечення</t>
  </si>
  <si>
    <t>3700000</t>
  </si>
  <si>
    <t>3719800</t>
  </si>
  <si>
    <t>Субвенція з місцевого бюджету державному бюджету на виконання програм соціально - економічного розвитку регіонів</t>
  </si>
  <si>
    <t>Фінансове управління Чорноморської міської ради Одеської області</t>
  </si>
  <si>
    <t>Міські програми</t>
  </si>
  <si>
    <t>Капітальний ремонт мереж електропостачання житлового будинку за адресою м.Чорноморськ, вул.Данченка, 1-А</t>
  </si>
  <si>
    <t>Капітальний ремонт мереж електропостачання житлового будинку за адресою м.Чорноморськ, вул.Данченка, 5-А</t>
  </si>
  <si>
    <t>Капітальний ремонт мереж електропостачання житлового будинку за адресою м.Чорноморськ, пр.Миру, 27</t>
  </si>
  <si>
    <t>Капітальний ремонт мереж електропостачання житлового будинку за адресою м.Чорноморськ, пр.Миру, 18-А</t>
  </si>
  <si>
    <t>Капітальний ремонт мереж електропостачання житлового будинку за адресою м.Чорноморськ, вул.Данченка, 7</t>
  </si>
  <si>
    <t>1517691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</si>
  <si>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</si>
  <si>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r>
      <t xml:space="preserve">Капітальний ремонт дорожнього покриття по вул.Заречна (на ділянці від провулку Гвардійського до вулиці Васнецова) у селі Малодолинське міста Чорноморську Одеської області </t>
    </r>
    <r>
      <rPr>
        <b/>
        <sz val="12"/>
        <color theme="1"/>
        <rFont val="Times New Roman"/>
        <family val="1"/>
        <charset val="204"/>
      </rPr>
      <t>(співфінансування)</t>
    </r>
  </si>
  <si>
    <t>Відновлення елементів благоустрою - капітальний ремонт прибудинкової території з улаштуванням спортивного майданчику за адресою м.Чорноморськ, вул.Олександрійська, 17 - вул.Спортивна, 14, 12-а</t>
  </si>
  <si>
    <t>Капітальний ремонт під'їзду, капітальний ремонт мереж електропостачання житлового будинку за адресою: м.Чорноморськ, проспект Миру, 12 (1п.)</t>
  </si>
  <si>
    <t>Внесення змін до Міської цільової програми соціального захисту та соціальної підтримки ветеранів, інвалідів, одиноких пенсіонерів, малозабезпечених верств населення, молоді, сімей з дітьми, дітей - сиріт та дітей, позбавлених батьківського піклування, Чорноморської територіальної громади на 2016 - 2020 роки (збільшення виплат сім'ям загиблих та інвалідам війни)</t>
  </si>
  <si>
    <t>0217693</t>
  </si>
  <si>
    <t>Інші заходи, пов'язані з економічною діяльністю</t>
  </si>
  <si>
    <t>Міська програма підтримки громадських організацій (проект)</t>
  </si>
  <si>
    <t>Капітальний ремонт будинку по пр. Миру, 1</t>
  </si>
  <si>
    <t>ДЗ "ІБЛ на ВТ МОЗ України" (залишки медичної субвенції)</t>
  </si>
  <si>
    <t xml:space="preserve">Зведені пропозиції  щодо внесення змін до видаткової частини бюджету міста Чорноморська на 2019 рік </t>
  </si>
  <si>
    <t>Улаштування огорожі та закриття прорізів будинку за адресою: с.Олександрівка, вул.Толстого, 20</t>
  </si>
  <si>
    <t>1000000</t>
  </si>
  <si>
    <t>Відділ  культури Чорноморської міської ради  Одеської області</t>
  </si>
  <si>
    <t>Забезпечення діяльності бібліотек</t>
  </si>
  <si>
    <t>1014030</t>
  </si>
  <si>
    <t>Забезпечення діяльності музеїв і виставок</t>
  </si>
  <si>
    <t>1014040</t>
  </si>
  <si>
    <t>проведення експертизи про технічний стан будівель та звіт про інженерно - геологічні вишукування</t>
  </si>
  <si>
    <t>Відновлення благоустрою міського пляжу з метою улаштування майданчика для людей з обмеженими фізичними можливостями</t>
  </si>
  <si>
    <t>Капітальний ремонт  дитячого майданчику з улаштуванням тартанового покриття за адресою: м.Чорноморськ, парк Молодіжний</t>
  </si>
  <si>
    <t>Зміни по субвенціях з державного та обласного бюджетів</t>
  </si>
  <si>
    <t>Субвенція з державного бюджету на виплату допомоги сім'ям з дітьми, малозабезпеченим сім'ям</t>
  </si>
  <si>
    <t>Медичне обслуговування внутрішньопереміщених осіб</t>
  </si>
  <si>
    <t>0813041
0813043
0813045
0813046
0813084</t>
  </si>
  <si>
    <t>0611161</t>
  </si>
  <si>
    <t>Інклюзивно - ресурсні центри</t>
  </si>
  <si>
    <t>Закупівля україномовних дидактичних матеріалів</t>
  </si>
  <si>
    <t>3710180</t>
  </si>
  <si>
    <t>На виконання інвестиційних проектів</t>
  </si>
  <si>
    <t>Капітальний ремонт зеленої зони</t>
  </si>
  <si>
    <t>Улаштування огородження майданчика для контейнерів побутових відходів (вул.Олександрійська, 18,20)</t>
  </si>
  <si>
    <t>Забезпечення діяльності інших закладів у сфері освіти</t>
  </si>
  <si>
    <t>0611020
0611070</t>
  </si>
  <si>
    <r>
      <t xml:space="preserve">оплата поточних ремонтів кабінетів </t>
    </r>
    <r>
      <rPr>
        <b/>
        <sz val="12"/>
        <color theme="1"/>
        <rFont val="Times New Roman"/>
        <family val="1"/>
        <charset val="204"/>
      </rPr>
      <t>(за рахунок залишку коштів субвенції з обласного бюджету)</t>
    </r>
  </si>
  <si>
    <t xml:space="preserve">Капітальні видатки Інклюзивно - ресурсного центру </t>
  </si>
  <si>
    <r>
      <t xml:space="preserve">Капітальний ремонт житлового фонду (ремонт вхідних груп у 5-х парадних житлового багатоквартирного будинку) по вул.Парусна, буд.12, у м.Чорноморську Одеської області </t>
    </r>
    <r>
      <rPr>
        <b/>
        <sz val="12"/>
        <color theme="1"/>
        <rFont val="Times New Roman"/>
        <family val="1"/>
        <charset val="204"/>
      </rPr>
      <t>(за рахунок залишку субвенції з державного бюджету)</t>
    </r>
  </si>
  <si>
    <r>
      <t xml:space="preserve">Капітальний ремонт житлового фонду (ремонт вхідних груп у 4-х парадних житлового багатоповерхового будинку) по вул.Парусна, буд.3 у м.Чорноморську Одеської області </t>
    </r>
    <r>
      <rPr>
        <b/>
        <sz val="12"/>
        <color theme="1"/>
        <rFont val="Times New Roman"/>
        <family val="1"/>
        <charset val="204"/>
      </rPr>
      <t>(за рахунок залишку субвенції з державного бюджету)</t>
    </r>
  </si>
  <si>
    <r>
      <t xml:space="preserve">Капітальний ремонт житлового фонду (ремонт вхідних груп у 2-х парадних житлового багатоквартирного будинку) по вул.1 Травня, буд.2 у м.Чорноморську Одеської області </t>
    </r>
    <r>
      <rPr>
        <b/>
        <sz val="12"/>
        <color theme="1"/>
        <rFont val="Times New Roman"/>
        <family val="1"/>
        <charset val="204"/>
      </rPr>
      <t>(за рахунок залишку субвенції з державного бюджету)</t>
    </r>
  </si>
  <si>
    <t xml:space="preserve">Поточний ремонт вулиць міста та сіл </t>
  </si>
  <si>
    <t>Спецфонд (транспорт)</t>
  </si>
  <si>
    <t>Капітальний ремонт "Системи протипожежного захисту будівель та споруд ДЗ "ІБЛ на ВТ МОЗ України", розташованих за адресою: м.Чорноморськ, вул.В. Шума, 4</t>
  </si>
  <si>
    <t>Демонтаж аварійних козирків і улаштування козирків полегшеного типу над входами у під'їзди по вул.Олександрійська, 18</t>
  </si>
  <si>
    <t>Управління комунальної  власності  та земельних відносин Чорноморської  міської ради Одеської області</t>
  </si>
  <si>
    <t>3110000</t>
  </si>
  <si>
    <t>3116017</t>
  </si>
  <si>
    <t>оплата послуг теплопостачання будинку побуту "Шкільний"</t>
  </si>
  <si>
    <t>Капітальний ремонт покрівлі по вул.Олександрійська, 18, поточний ремонт під'їздів</t>
  </si>
  <si>
    <t>Пояснення</t>
  </si>
  <si>
    <t>видатки 2018 року</t>
  </si>
  <si>
    <t>субвенції</t>
  </si>
  <si>
    <t>залишки коштів медичної субвенції на 01.01.2019р.</t>
  </si>
  <si>
    <t>із них 42,0 тис.грн. - за рахунок залишків коштів медичної субвенції на 01.01.2019р.</t>
  </si>
  <si>
    <t>видатки 2019 року (нові)</t>
  </si>
  <si>
    <t>Відшкодування пільгової пенсії за рішенням суду - 29,0 тис.грн., залишки медичної субвенції - 42,0 тис.грн.</t>
  </si>
  <si>
    <t xml:space="preserve">Перерозподіл з поточних на капітальні видатки </t>
  </si>
  <si>
    <t>Поточний ремонт кв.1 по вул.Праці, 11-А (звернення гр.Лефтер С.Б. до народного депутата України Гуляєва В.О., голови Одеської ОДА Степанова М.В.)</t>
  </si>
  <si>
    <t>2018 рік - 163,134 тис.грн.</t>
  </si>
  <si>
    <t>2018 рік - 200,0 тис.грн.</t>
  </si>
  <si>
    <t>Зобов'язання минулого періоду (вул.Пляжна)</t>
  </si>
  <si>
    <t>перерозподіл коштів на ФОНПС</t>
  </si>
  <si>
    <t>перерозподіл на вул.Олександрійська, 13</t>
  </si>
  <si>
    <t>м.Чорноморськ, вул.1 Травня, 4 (4, 5, 6п.)</t>
  </si>
  <si>
    <t>перерозподіл з бюджету розвитку</t>
  </si>
  <si>
    <t>Міська  програма  підтримки   громадських об'єднань ветеранів міста Чорноморська на 2019 рік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</si>
  <si>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</si>
  <si>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</si>
  <si>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перерозподіл коштів з капітальних видатків на поточні</t>
  </si>
  <si>
    <t>0611070</t>
  </si>
  <si>
    <t>Міська програма  інвентаризації  об’єктів  нерухомості, зелених  насаджень та  інженерних  мереж  з  метою  створення  електронного  варіанту  великомаштабних  планшетів та  карти  території Чорноморської міської  ради Одеської області на 2018 – 2020 роки</t>
  </si>
  <si>
    <t>Закупівля дидактичних матеріалів та сучасних меблів для учнів початкових класів</t>
  </si>
  <si>
    <t>Капітальні видатки</t>
  </si>
  <si>
    <t>Перерозподіл капітальних видатків з ЗОШ № 1 на ЗОШ № 3</t>
  </si>
  <si>
    <t>Капітальний ремонт покрівлі за адресою : м.Чорноморськ, вул.Олександрійська,1</t>
  </si>
  <si>
    <t>Капітальний ремонт мереж електропостачання житлового будинку за адресою м.Чорноморськ, просп.Миру, 4а</t>
  </si>
  <si>
    <t>Капітальний ремонт багатоквартирного житлового будинку (відновлення вхідних груп) за адресою м.Чорноморськ, просп.Миру, 20а</t>
  </si>
  <si>
    <t>Реконструкція теплового пункту житлового будинку за адресою м.Чорноморськ, вул.1 Травня, 15-а</t>
  </si>
  <si>
    <t>Капітальний ремонт багатоквартирного житлового будинку (встановлення решіток під дахом) за адресою  м.Чорноморськ, вул.В.Шума, 11</t>
  </si>
  <si>
    <t>Капітальний ремонт мереж електропостачання житлового будинку за адресою м.Чорноморськ, просп.Миру, 7а</t>
  </si>
  <si>
    <t>Капітальний ремонт багатоквартирного житлового будинку (відновлення вимощення) за адресою м.Чорноморськ, вул.Паркова, 26</t>
  </si>
  <si>
    <t>Капітальний ремонт багатоквартирного житлового будинку (відновлення вхідних груп) за адресою м.Чорноморськ, вул.Парусна, 7</t>
  </si>
  <si>
    <t>Капітальний ремонт багатоквартирного житлового будинку (відновлення вхідних груп) за адресою м.Чорноморськ, вул.Парусна,11</t>
  </si>
  <si>
    <t>Капітальний ремонт багатоквартирного житлового будинку (відновлення вхідних груп) за адресою м.Чорноморськ, вул.Парусна, 9</t>
  </si>
  <si>
    <t>Капітальний ремонт багатоквартирного житлового будинку за адресою м.Чорноморськ, вул.Паркова, 18</t>
  </si>
  <si>
    <t>Капітальний ремонт прибудинкової території з улаштуванням елементів дитячого майданчика за адресою: м.Чорноморськ, проспект Миру, 23-25</t>
  </si>
  <si>
    <t>Капітальний ремонт благоустрою прибудинкової території  за адресою м.Чорноморськ, вул.Лазурна, 7</t>
  </si>
  <si>
    <t>Капітальний ремонт благоустрою  прибудинкової території  з влаштуванням карманів для автомобілів за адресою м.Чорноморськ, вул.Паркова, 34</t>
  </si>
  <si>
    <t>Капітальний ремонт благоустрою  прибудинкової території за адресою м.Чорноморськ, вул.Олександрійська, 2-2а</t>
  </si>
  <si>
    <t>Капітальний ремонт благоустрою прибудинкової території  за адресою м.Чорноморськ, вул.Олександрійська, 4а</t>
  </si>
  <si>
    <t xml:space="preserve">Капітальний ремонт благоустрою  прибудинкової території  з встановленням лав та сміттєвих урн за адресою м.Чорноморськ, пров.Шкільний, 4 </t>
  </si>
  <si>
    <t>Капітальний ремонт прибудинкової території  за адресою м.Чорноморськ,вул.Паркова, 8а</t>
  </si>
  <si>
    <t>Капітальний ремонт благоустрою з улаштуванням елементів  дитячого майданчику за адресою с.Малодолинське, вул.Молодіжна</t>
  </si>
  <si>
    <t>Капітальний ремонт благоустрою прибудинкової території з улаштуванням елементів  дитячого майданчику за адресою м.Чорноморськ, вул.Данченка, 12</t>
  </si>
  <si>
    <t>Капітальний ремонт благоустрою прибудинкової території  за адресою м.Чорноморськ, просп.Миру, 28</t>
  </si>
  <si>
    <t>Капітальний ремонт благоустрою прибудинкової території  за адресою м.Чорноморськ, вул.Паркова, 16-18</t>
  </si>
  <si>
    <t>м. Чорноморськ, вул. Данченко, 1а</t>
  </si>
  <si>
    <t>м. Чорноморськ, вул. Данченко, 4</t>
  </si>
  <si>
    <t>м. Чорноморськ, вул. Олександрійська, 12</t>
  </si>
  <si>
    <t>м. Чорноморськ, пр Миру, 10, 12, 15б, 16, 18, 23, 25, 27</t>
  </si>
  <si>
    <t>м. Чорноморськ, пр. Миру, 32</t>
  </si>
  <si>
    <t xml:space="preserve">м. Чорноморськ, вул. В. Шума, 9 </t>
  </si>
  <si>
    <t>м. Чорноморськ, вул. Лазурна, 3</t>
  </si>
  <si>
    <t>м. Чорноморськ, вул. 1 Травня, 13</t>
  </si>
  <si>
    <t>м. Чорноморськ, пр. Шкільний, 4</t>
  </si>
  <si>
    <t>м. Чорноморськ, вул. Паркова, 6а</t>
  </si>
  <si>
    <t>м. Чорноморськ, вул. Паркова, 8</t>
  </si>
  <si>
    <t>Капітальний ремонт (заміна дверей) у під`їзді   багатоквартирного  житлового будинку за адресою м.Чорноморськ, вул.Парусна, 10(2п.)</t>
  </si>
  <si>
    <t>1017370</t>
  </si>
  <si>
    <t>0615031</t>
  </si>
  <si>
    <t>Збільшення видатків на харчування спортсменів (за рахунок зменшення видатків по ВССМС)</t>
  </si>
  <si>
    <t>Перерозподіл коштів з резерву по реконструкції Олександрівського будинку культури (5000,0 - берегоукріплення, 180,0 - лифт В.Шума, 21)</t>
  </si>
  <si>
    <t>Оплата сертіфіката ДАБК за закінчення об'єкту будівництва - Будівництво клектору від вул.5 лінія</t>
  </si>
  <si>
    <t>Поновлені з резерву видатки на капремонт доріг (пр.Миру, Олександрійська, Парусна - 3800,0 тис.грн.)</t>
  </si>
  <si>
    <t>Поновлення видатків з резерву на капремонт зовнішніх теплових мереж - 3500 тис.грн., поточні видатки - 2500,0 тис.грн.). Перерозподіл з поточних на капітальні (на капремонт теплових мереж по вул.Хантадзе, 4-8</t>
  </si>
  <si>
    <t>1115061</t>
  </si>
  <si>
    <t>Відділ у справах сім'ї, молоді та спорту</t>
  </si>
  <si>
    <t>1100000</t>
  </si>
  <si>
    <t>Забезпечення діяльності місцевих центрів фізичного здоров'я населення "Спорт для всіх" та проведення фізкультурно - масових заходів серед населення регіону</t>
  </si>
  <si>
    <t>Перерозподіл видатків на відділ освіти</t>
  </si>
  <si>
    <t>1216015</t>
  </si>
  <si>
    <t>Забезпечення надійної та безперебійної експлуатації ліфтів</t>
  </si>
  <si>
    <t>Капітальний ремонт ліфту - заміна станції керування ліфтом за адресою м.Чорноморськ, вул.В.Шума, 21 (6п.)</t>
  </si>
  <si>
    <t>1518311</t>
  </si>
  <si>
    <t>Охорона та раціональне використання природних ресурсів</t>
  </si>
  <si>
    <t>1517350</t>
  </si>
  <si>
    <t>Проект рішення Чорноморської міської ради від 20.03.19р. - розроблення детального плану території за адресою м.Чорноморськ, вул.Транспортна, 16</t>
  </si>
  <si>
    <t>Капітальний ремонт шиферної покрівлі за адресою: м.Чорноморськ, вул.Корабельна, 12</t>
  </si>
  <si>
    <t>Капітальний ремонт покрівлі за адресою : м.Чорноморськ, вул.Олександрійська, 4-А/ 5,6п.</t>
  </si>
  <si>
    <r>
      <t xml:space="preserve">Капітальний ремонт житлового фонду (ремонт вхідної групи в 1-й парадній житлового багатоповерхового будинку) за адресою: Одеська область, м. Чорноморськ, проспект Миру, 41 (5 під’їзд) - </t>
    </r>
    <r>
      <rPr>
        <b/>
        <sz val="11"/>
        <color theme="1"/>
        <rFont val="Times New Roman"/>
        <family val="1"/>
        <charset val="204"/>
      </rPr>
      <t>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</si>
  <si>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3-х парадних житлового багатоповерхового будинку) за адресою: Одеська область, м. Чорноморськ, проспект Миру, 43 (5,7,8 під’їзди) </t>
    </r>
    <r>
      <rPr>
        <b/>
        <sz val="11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</si>
  <si>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2-х парадних житлового багатоквартирного будинку) по вулиці Паркова, буд. 20, у м.Чорноморськ Одеської області </t>
    </r>
    <r>
      <rPr>
        <b/>
        <sz val="11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</si>
  <si>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житлового фонду (ремонт вхідних груп у 2-х парадних житлового багатоквартирного будинку) по вулиці Віталія Шума, буд. 13-А, у м. Чорноморську Одеської області </t>
    </r>
    <r>
      <rPr>
        <b/>
        <sz val="11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</si>
  <si>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мереж холодного водопостачання, водовідведення та мереж центрального опалення житлового будинку за адресою: проспект Миру, 13А, м.Чорноморськ, Одеської області </t>
    </r>
    <r>
      <rPr>
        <b/>
        <sz val="11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</si>
  <si>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r>
      <t xml:space="preserve">Капітальний ремонт мереж холодного водопостачання та водовідведення житлового будинку за адресою: проспект Миру, 15А, м.Чорноморськ, Одеської області  </t>
    </r>
    <r>
      <rPr>
        <b/>
        <sz val="11"/>
        <color theme="1"/>
        <rFont val="Times New Roman"/>
        <family val="1"/>
        <charset val="204"/>
      </rPr>
      <t>- за рахунок коштів субвенції з обласного бюджету на виконання інвестиційних проектів</t>
    </r>
  </si>
  <si>
    <t>Субвенція з обласного бюджету на інвестиційні проекти</t>
  </si>
  <si>
    <t>Перерозподіл субвенції з обласного бюджету на інвестиційні проекти по об'єктах</t>
  </si>
  <si>
    <t>Поточний ремонт благоустрою прибудинкової території за адресою м.Чорноморськ, пр.Миру, 14а</t>
  </si>
  <si>
    <r>
      <t xml:space="preserve">Експертний висновок причин підтоплення територій в районі вулиці Лазурна, 1-3, м. Чорноморськ та розробка рекомендацій по відведенню грунтових вод до зливової каналізації </t>
    </r>
    <r>
      <rPr>
        <b/>
        <sz val="12"/>
        <color theme="1"/>
        <rFont val="Times New Roman"/>
        <family val="1"/>
        <charset val="204"/>
      </rPr>
      <t>(КЕКВ 2281)</t>
    </r>
  </si>
  <si>
    <t>Капітальний ремонт багатоквартирного житлового будинку (відновлення вхідних груп) за адресою м.Чорноморськ, вул.Парусна,12</t>
  </si>
  <si>
    <t>Капітальний ремонт благоустрою прибудинкової території  за адресою м.Чорноморськ, вул. Парусна, 11</t>
  </si>
  <si>
    <t>Капітальний ремонт (заміна дверей) у під`їзді   багатоквартирного  житлового будинку за адресою м.Чорноморськ, вул.Парусна, 12</t>
  </si>
  <si>
    <t>Улаштування огородження майданчика для контейнерів побутових відходів (вул. В. Шума,9)</t>
  </si>
  <si>
    <t>Улаштування огородження майданчика для контейнерів побутових відходів (вул. В. Шумв, 2а, 2б, 2в, 2г)</t>
  </si>
</sst>
</file>

<file path=xl/styles.xml><?xml version="1.0" encoding="utf-8"?>
<styleSheet xmlns="http://schemas.openxmlformats.org/spreadsheetml/2006/main">
  <numFmts count="2">
    <numFmt numFmtId="164" formatCode="#,##0.00000"/>
    <numFmt numFmtId="165" formatCode="#,##0.000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7">
    <xf numFmtId="0" fontId="0" fillId="0" borderId="0" xfId="0"/>
    <xf numFmtId="49" fontId="4" fillId="2" borderId="1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4" fillId="2" borderId="0" xfId="0" applyFont="1" applyFill="1"/>
    <xf numFmtId="49" fontId="3" fillId="2" borderId="1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wrapText="1"/>
    </xf>
    <xf numFmtId="49" fontId="4" fillId="3" borderId="5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49" fontId="4" fillId="3" borderId="1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wrapText="1"/>
    </xf>
    <xf numFmtId="4" fontId="4" fillId="3" borderId="1" xfId="0" applyNumberFormat="1" applyFont="1" applyFill="1" applyBorder="1" applyAlignment="1">
      <alignment wrapText="1"/>
    </xf>
    <xf numFmtId="164" fontId="4" fillId="3" borderId="5" xfId="0" applyNumberFormat="1" applyFont="1" applyFill="1" applyBorder="1"/>
    <xf numFmtId="164" fontId="4" fillId="2" borderId="5" xfId="0" applyNumberFormat="1" applyFont="1" applyFill="1" applyBorder="1"/>
    <xf numFmtId="164" fontId="4" fillId="2" borderId="1" xfId="0" applyNumberFormat="1" applyFont="1" applyFill="1" applyBorder="1"/>
    <xf numFmtId="164" fontId="3" fillId="2" borderId="1" xfId="0" applyNumberFormat="1" applyFont="1" applyFill="1" applyBorder="1"/>
    <xf numFmtId="164" fontId="4" fillId="3" borderId="1" xfId="0" applyNumberFormat="1" applyFont="1" applyFill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" fontId="4" fillId="2" borderId="1" xfId="0" applyNumberFormat="1" applyFont="1" applyFill="1" applyBorder="1" applyAlignment="1">
      <alignment wrapText="1"/>
    </xf>
    <xf numFmtId="0" fontId="4" fillId="3" borderId="8" xfId="0" applyFont="1" applyFill="1" applyBorder="1" applyAlignment="1">
      <alignment horizontal="left" wrapText="1"/>
    </xf>
    <xf numFmtId="164" fontId="4" fillId="3" borderId="1" xfId="0" applyNumberFormat="1" applyFont="1" applyFill="1" applyBorder="1" applyAlignment="1"/>
    <xf numFmtId="49" fontId="2" fillId="2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164" fontId="3" fillId="3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/>
    </xf>
    <xf numFmtId="0" fontId="2" fillId="6" borderId="1" xfId="1" applyFont="1" applyFill="1" applyBorder="1" applyAlignment="1">
      <alignment horizontal="center" wrapText="1"/>
    </xf>
    <xf numFmtId="0" fontId="3" fillId="6" borderId="0" xfId="0" applyFont="1" applyFill="1"/>
    <xf numFmtId="164" fontId="4" fillId="6" borderId="1" xfId="0" applyNumberFormat="1" applyFont="1" applyFill="1" applyBorder="1"/>
    <xf numFmtId="4" fontId="4" fillId="6" borderId="1" xfId="0" applyNumberFormat="1" applyFont="1" applyFill="1" applyBorder="1" applyAlignment="1">
      <alignment wrapText="1"/>
    </xf>
    <xf numFmtId="164" fontId="3" fillId="5" borderId="1" xfId="0" applyNumberFormat="1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4" fillId="2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3" fillId="8" borderId="1" xfId="0" applyFont="1" applyFill="1" applyBorder="1"/>
    <xf numFmtId="49" fontId="4" fillId="8" borderId="1" xfId="0" applyNumberFormat="1" applyFont="1" applyFill="1" applyBorder="1" applyAlignment="1">
      <alignment horizontal="right"/>
    </xf>
    <xf numFmtId="0" fontId="4" fillId="8" borderId="4" xfId="0" applyFont="1" applyFill="1" applyBorder="1" applyAlignment="1">
      <alignment wrapText="1"/>
    </xf>
    <xf numFmtId="164" fontId="4" fillId="8" borderId="5" xfId="0" applyNumberFormat="1" applyFont="1" applyFill="1" applyBorder="1"/>
    <xf numFmtId="164" fontId="4" fillId="8" borderId="1" xfId="0" applyNumberFormat="1" applyFont="1" applyFill="1" applyBorder="1"/>
    <xf numFmtId="164" fontId="3" fillId="8" borderId="1" xfId="0" applyNumberFormat="1" applyFont="1" applyFill="1" applyBorder="1"/>
    <xf numFmtId="4" fontId="3" fillId="8" borderId="1" xfId="0" applyNumberFormat="1" applyFont="1" applyFill="1" applyBorder="1" applyAlignment="1">
      <alignment wrapText="1"/>
    </xf>
    <xf numFmtId="49" fontId="2" fillId="7" borderId="1" xfId="0" applyNumberFormat="1" applyFont="1" applyFill="1" applyBorder="1" applyAlignment="1">
      <alignment horizontal="right"/>
    </xf>
    <xf numFmtId="0" fontId="2" fillId="7" borderId="1" xfId="0" applyFont="1" applyFill="1" applyBorder="1" applyAlignment="1">
      <alignment wrapText="1"/>
    </xf>
    <xf numFmtId="164" fontId="2" fillId="7" borderId="5" xfId="0" applyNumberFormat="1" applyFont="1" applyFill="1" applyBorder="1"/>
    <xf numFmtId="164" fontId="2" fillId="7" borderId="1" xfId="0" applyNumberFormat="1" applyFont="1" applyFill="1" applyBorder="1"/>
    <xf numFmtId="164" fontId="1" fillId="7" borderId="1" xfId="0" applyNumberFormat="1" applyFont="1" applyFill="1" applyBorder="1"/>
    <xf numFmtId="4" fontId="1" fillId="7" borderId="1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0" fontId="3" fillId="8" borderId="1" xfId="0" applyFont="1" applyFill="1" applyBorder="1" applyAlignment="1">
      <alignment wrapText="1"/>
    </xf>
    <xf numFmtId="49" fontId="4" fillId="7" borderId="1" xfId="0" applyNumberFormat="1" applyFont="1" applyFill="1" applyBorder="1" applyAlignment="1">
      <alignment horizontal="right"/>
    </xf>
    <xf numFmtId="0" fontId="4" fillId="7" borderId="4" xfId="0" applyFont="1" applyFill="1" applyBorder="1" applyAlignment="1">
      <alignment wrapText="1"/>
    </xf>
    <xf numFmtId="164" fontId="4" fillId="7" borderId="1" xfId="0" applyNumberFormat="1" applyFont="1" applyFill="1" applyBorder="1"/>
    <xf numFmtId="4" fontId="3" fillId="7" borderId="1" xfId="0" applyNumberFormat="1" applyFont="1" applyFill="1" applyBorder="1" applyAlignment="1">
      <alignment wrapText="1"/>
    </xf>
    <xf numFmtId="0" fontId="3" fillId="5" borderId="1" xfId="0" applyFont="1" applyFill="1" applyBorder="1"/>
    <xf numFmtId="49" fontId="4" fillId="5" borderId="1" xfId="0" applyNumberFormat="1" applyFont="1" applyFill="1" applyBorder="1" applyAlignment="1">
      <alignment horizontal="right"/>
    </xf>
    <xf numFmtId="0" fontId="4" fillId="5" borderId="4" xfId="0" applyFont="1" applyFill="1" applyBorder="1" applyAlignment="1">
      <alignment wrapText="1"/>
    </xf>
    <xf numFmtId="164" fontId="4" fillId="5" borderId="1" xfId="0" applyNumberFormat="1" applyFont="1" applyFill="1" applyBorder="1"/>
    <xf numFmtId="4" fontId="3" fillId="5" borderId="1" xfId="0" applyNumberFormat="1" applyFont="1" applyFill="1" applyBorder="1" applyAlignment="1">
      <alignment wrapText="1"/>
    </xf>
    <xf numFmtId="49" fontId="3" fillId="8" borderId="1" xfId="0" applyNumberFormat="1" applyFont="1" applyFill="1" applyBorder="1" applyAlignment="1">
      <alignment horizontal="right"/>
    </xf>
    <xf numFmtId="0" fontId="3" fillId="8" borderId="1" xfId="0" applyFont="1" applyFill="1" applyBorder="1" applyAlignment="1">
      <alignment vertical="center" wrapText="1"/>
    </xf>
    <xf numFmtId="49" fontId="3" fillId="7" borderId="1" xfId="0" applyNumberFormat="1" applyFont="1" applyFill="1" applyBorder="1" applyAlignment="1">
      <alignment horizontal="right"/>
    </xf>
    <xf numFmtId="0" fontId="3" fillId="7" borderId="1" xfId="0" applyFont="1" applyFill="1" applyBorder="1" applyAlignment="1">
      <alignment vertical="center" wrapText="1"/>
    </xf>
    <xf numFmtId="164" fontId="3" fillId="7" borderId="1" xfId="0" applyNumberFormat="1" applyFont="1" applyFill="1" applyBorder="1"/>
    <xf numFmtId="0" fontId="2" fillId="8" borderId="1" xfId="0" applyFont="1" applyFill="1" applyBorder="1" applyAlignment="1">
      <alignment wrapText="1"/>
    </xf>
    <xf numFmtId="49" fontId="3" fillId="5" borderId="1" xfId="0" applyNumberFormat="1" applyFont="1" applyFill="1" applyBorder="1" applyAlignment="1">
      <alignment horizontal="right"/>
    </xf>
    <xf numFmtId="0" fontId="3" fillId="5" borderId="8" xfId="0" applyFont="1" applyFill="1" applyBorder="1" applyAlignment="1">
      <alignment horizontal="left" wrapText="1"/>
    </xf>
    <xf numFmtId="0" fontId="3" fillId="8" borderId="4" xfId="0" applyFont="1" applyFill="1" applyBorder="1" applyAlignment="1">
      <alignment wrapText="1"/>
    </xf>
    <xf numFmtId="0" fontId="3" fillId="7" borderId="4" xfId="0" applyFont="1" applyFill="1" applyBorder="1" applyAlignment="1">
      <alignment wrapText="1"/>
    </xf>
    <xf numFmtId="4" fontId="4" fillId="5" borderId="1" xfId="0" applyNumberFormat="1" applyFont="1" applyFill="1" applyBorder="1" applyAlignment="1">
      <alignment wrapText="1"/>
    </xf>
    <xf numFmtId="0" fontId="1" fillId="8" borderId="1" xfId="0" applyFont="1" applyFill="1" applyBorder="1" applyAlignment="1">
      <alignment horizontal="left" vertical="center" wrapText="1"/>
    </xf>
    <xf numFmtId="49" fontId="1" fillId="7" borderId="1" xfId="0" applyNumberFormat="1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center" wrapText="1"/>
    </xf>
    <xf numFmtId="49" fontId="1" fillId="8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164" fontId="3" fillId="2" borderId="0" xfId="0" applyNumberFormat="1" applyFont="1" applyFill="1"/>
    <xf numFmtId="164" fontId="4" fillId="5" borderId="5" xfId="0" applyNumberFormat="1" applyFont="1" applyFill="1" applyBorder="1"/>
    <xf numFmtId="0" fontId="3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9" fontId="1" fillId="8" borderId="4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right"/>
    </xf>
    <xf numFmtId="0" fontId="8" fillId="2" borderId="4" xfId="0" applyFont="1" applyFill="1" applyBorder="1" applyAlignment="1">
      <alignment wrapText="1"/>
    </xf>
    <xf numFmtId="164" fontId="8" fillId="2" borderId="1" xfId="0" applyNumberFormat="1" applyFont="1" applyFill="1" applyBorder="1"/>
    <xf numFmtId="4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/>
    <xf numFmtId="0" fontId="8" fillId="2" borderId="0" xfId="0" applyFont="1" applyFill="1"/>
    <xf numFmtId="0" fontId="9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/>
    <xf numFmtId="4" fontId="1" fillId="2" borderId="1" xfId="0" applyNumberFormat="1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4" fontId="1" fillId="2" borderId="5" xfId="0" applyNumberFormat="1" applyFont="1" applyFill="1" applyBorder="1"/>
    <xf numFmtId="4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wrapText="1"/>
    </xf>
    <xf numFmtId="49" fontId="8" fillId="8" borderId="1" xfId="0" applyNumberFormat="1" applyFont="1" applyFill="1" applyBorder="1" applyAlignment="1">
      <alignment horizontal="right"/>
    </xf>
    <xf numFmtId="0" fontId="8" fillId="8" borderId="4" xfId="0" applyFont="1" applyFill="1" applyBorder="1" applyAlignment="1">
      <alignment wrapText="1"/>
    </xf>
    <xf numFmtId="164" fontId="8" fillId="8" borderId="1" xfId="0" applyNumberFormat="1" applyFont="1" applyFill="1" applyBorder="1"/>
    <xf numFmtId="4" fontId="9" fillId="8" borderId="1" xfId="0" applyNumberFormat="1" applyFont="1" applyFill="1" applyBorder="1"/>
    <xf numFmtId="4" fontId="8" fillId="8" borderId="1" xfId="0" applyNumberFormat="1" applyFont="1" applyFill="1" applyBorder="1" applyAlignment="1">
      <alignment wrapText="1"/>
    </xf>
    <xf numFmtId="0" fontId="8" fillId="8" borderId="1" xfId="0" applyFont="1" applyFill="1" applyBorder="1"/>
    <xf numFmtId="0" fontId="9" fillId="8" borderId="1" xfId="0" applyFont="1" applyFill="1" applyBorder="1" applyAlignment="1">
      <alignment horizontal="left" vertical="center" wrapText="1"/>
    </xf>
    <xf numFmtId="49" fontId="2" fillId="8" borderId="1" xfId="0" applyNumberFormat="1" applyFont="1" applyFill="1" applyBorder="1" applyAlignment="1">
      <alignment horizontal="center"/>
    </xf>
    <xf numFmtId="4" fontId="4" fillId="8" borderId="1" xfId="0" applyNumberFormat="1" applyFont="1" applyFill="1" applyBorder="1" applyAlignment="1">
      <alignment wrapText="1"/>
    </xf>
    <xf numFmtId="0" fontId="3" fillId="8" borderId="8" xfId="0" applyFont="1" applyFill="1" applyBorder="1" applyAlignment="1">
      <alignment vertical="center" wrapText="1"/>
    </xf>
    <xf numFmtId="4" fontId="3" fillId="8" borderId="7" xfId="0" applyNumberFormat="1" applyFont="1" applyFill="1" applyBorder="1" applyAlignment="1">
      <alignment horizontal="left" wrapText="1"/>
    </xf>
    <xf numFmtId="165" fontId="1" fillId="8" borderId="1" xfId="0" applyNumberFormat="1" applyFont="1" applyFill="1" applyBorder="1"/>
    <xf numFmtId="0" fontId="6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left" wrapText="1"/>
    </xf>
    <xf numFmtId="4" fontId="3" fillId="2" borderId="7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9" defaultPivotStyle="PivotStyleLight16"/>
  <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36"/>
  <sheetViews>
    <sheetView topLeftCell="A12" workbookViewId="0">
      <selection activeCell="B23" sqref="B23"/>
    </sheetView>
  </sheetViews>
  <sheetFormatPr defaultRowHeight="15.75"/>
  <cols>
    <col min="1" max="1" width="87.85546875" style="21" customWidth="1"/>
    <col min="2" max="2" width="14.28515625" style="21" bestFit="1" customWidth="1"/>
    <col min="3" max="16384" width="9.140625" style="21"/>
  </cols>
  <sheetData>
    <row r="3" spans="1:3">
      <c r="A3" s="20" t="s">
        <v>108</v>
      </c>
    </row>
    <row r="4" spans="1:3">
      <c r="A4" s="20"/>
    </row>
    <row r="5" spans="1:3">
      <c r="A5" s="29" t="s">
        <v>109</v>
      </c>
      <c r="B5" s="30" t="s">
        <v>103</v>
      </c>
    </row>
    <row r="6" spans="1:3" ht="31.5">
      <c r="A6" s="24" t="s">
        <v>226</v>
      </c>
      <c r="B6" s="25">
        <v>150000</v>
      </c>
      <c r="C6" s="21" t="s">
        <v>122</v>
      </c>
    </row>
    <row r="7" spans="1:3">
      <c r="A7" s="29"/>
      <c r="B7" s="30"/>
    </row>
    <row r="8" spans="1:3" ht="61.5" customHeight="1">
      <c r="A8" s="24" t="s">
        <v>107</v>
      </c>
      <c r="B8" s="25">
        <v>2000000</v>
      </c>
      <c r="C8" s="21" t="s">
        <v>123</v>
      </c>
    </row>
    <row r="9" spans="1:3">
      <c r="A9" s="29"/>
      <c r="B9" s="30"/>
    </row>
    <row r="10" spans="1:3" ht="36" customHeight="1">
      <c r="A10" s="24" t="s">
        <v>102</v>
      </c>
      <c r="B10" s="36">
        <v>3000000</v>
      </c>
      <c r="C10" s="21" t="s">
        <v>113</v>
      </c>
    </row>
    <row r="11" spans="1:3" ht="36" customHeight="1">
      <c r="A11" s="24" t="s">
        <v>110</v>
      </c>
      <c r="B11" s="36">
        <v>296600</v>
      </c>
      <c r="C11" s="21" t="s">
        <v>114</v>
      </c>
    </row>
    <row r="12" spans="1:3" ht="36" customHeight="1">
      <c r="A12" s="24" t="s">
        <v>111</v>
      </c>
      <c r="B12" s="36">
        <v>2650000</v>
      </c>
      <c r="C12" s="21" t="s">
        <v>115</v>
      </c>
    </row>
    <row r="13" spans="1:3" ht="67.5" customHeight="1">
      <c r="A13" s="24" t="s">
        <v>105</v>
      </c>
      <c r="B13" s="36">
        <v>15000</v>
      </c>
      <c r="C13" s="21" t="s">
        <v>119</v>
      </c>
    </row>
    <row r="14" spans="1:3" ht="49.5" customHeight="1">
      <c r="A14" s="24" t="s">
        <v>106</v>
      </c>
      <c r="B14" s="36">
        <v>379480</v>
      </c>
      <c r="C14" s="21" t="s">
        <v>120</v>
      </c>
    </row>
    <row r="15" spans="1:3" ht="47.25">
      <c r="A15" s="26" t="s">
        <v>104</v>
      </c>
      <c r="B15" s="36">
        <v>988740</v>
      </c>
      <c r="C15" s="21" t="s">
        <v>121</v>
      </c>
    </row>
    <row r="16" spans="1:3" ht="46.5" customHeight="1">
      <c r="A16" s="24" t="s">
        <v>117</v>
      </c>
      <c r="B16" s="36">
        <v>132705</v>
      </c>
      <c r="C16" s="21" t="s">
        <v>124</v>
      </c>
    </row>
    <row r="17" spans="1:3" ht="31.5">
      <c r="A17" s="24" t="s">
        <v>118</v>
      </c>
      <c r="B17" s="36">
        <v>170000</v>
      </c>
      <c r="C17" s="21" t="s">
        <v>125</v>
      </c>
    </row>
    <row r="18" spans="1:3" ht="63">
      <c r="A18" s="24" t="s">
        <v>142</v>
      </c>
      <c r="B18" s="36">
        <v>30000</v>
      </c>
      <c r="C18" s="21" t="s">
        <v>143</v>
      </c>
    </row>
    <row r="19" spans="1:3">
      <c r="A19" s="27" t="s">
        <v>1</v>
      </c>
      <c r="B19" s="28">
        <f>B6+B8+B10+B11+B12+B13+B14+B15+B16+B17+B18</f>
        <v>9812525</v>
      </c>
    </row>
    <row r="20" spans="1:3">
      <c r="A20" s="22"/>
      <c r="B20" s="23"/>
    </row>
    <row r="21" spans="1:3" ht="63">
      <c r="A21" s="22" t="s">
        <v>231</v>
      </c>
      <c r="B21" s="23">
        <v>90000</v>
      </c>
    </row>
    <row r="22" spans="1:3">
      <c r="A22" s="22"/>
      <c r="B22" s="23"/>
    </row>
    <row r="23" spans="1:3">
      <c r="A23" s="22"/>
      <c r="B23" s="23">
        <f>B19+B21</f>
        <v>9902525</v>
      </c>
    </row>
    <row r="24" spans="1:3">
      <c r="A24" s="22"/>
      <c r="B24" s="23"/>
    </row>
    <row r="25" spans="1:3">
      <c r="A25" s="22"/>
      <c r="B25" s="23"/>
    </row>
    <row r="26" spans="1:3">
      <c r="A26" s="22"/>
      <c r="B26" s="23"/>
    </row>
    <row r="27" spans="1:3">
      <c r="A27" s="22"/>
      <c r="B27" s="23"/>
    </row>
    <row r="28" spans="1:3">
      <c r="A28" s="22"/>
    </row>
    <row r="29" spans="1:3">
      <c r="A29" s="22"/>
    </row>
    <row r="30" spans="1:3">
      <c r="A30" s="22"/>
    </row>
    <row r="31" spans="1:3">
      <c r="A31" s="22"/>
    </row>
    <row r="32" spans="1:3">
      <c r="A32" s="22"/>
    </row>
    <row r="33" spans="1:1">
      <c r="A33" s="22"/>
    </row>
    <row r="34" spans="1:1">
      <c r="A34" s="22"/>
    </row>
    <row r="35" spans="1:1">
      <c r="A35" s="22"/>
    </row>
    <row r="36" spans="1:1">
      <c r="A36" s="22"/>
    </row>
  </sheetData>
  <pageMargins left="0.16" right="0.11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3"/>
  <sheetViews>
    <sheetView view="pageBreakPreview" zoomScale="75" zoomScaleSheetLayoutView="75" workbookViewId="0">
      <pane xSplit="2" ySplit="11" topLeftCell="C87" activePane="bottomRight" state="frozen"/>
      <selection pane="topRight" activeCell="C1" sqref="C1"/>
      <selection pane="bottomLeft" activeCell="A12" sqref="A12"/>
      <selection pane="bottomRight" activeCell="C1" sqref="C1:C4"/>
    </sheetView>
  </sheetViews>
  <sheetFormatPr defaultRowHeight="15.75"/>
  <cols>
    <col min="1" max="1" width="9.140625" style="4"/>
    <col min="2" max="2" width="45.5703125" style="5" customWidth="1"/>
    <col min="3" max="3" width="14.85546875" style="4" customWidth="1"/>
    <col min="4" max="4" width="15.140625" style="4" customWidth="1"/>
    <col min="5" max="5" width="14.7109375" style="4" customWidth="1"/>
    <col min="6" max="6" width="13.7109375" style="4" customWidth="1"/>
    <col min="7" max="7" width="13.42578125" style="4" customWidth="1"/>
    <col min="8" max="9" width="12.85546875" style="4" customWidth="1"/>
    <col min="10" max="10" width="13.85546875" style="4" bestFit="1" customWidth="1"/>
    <col min="11" max="11" width="46.42578125" style="5" customWidth="1"/>
    <col min="12" max="12" width="27.85546875" style="4" customWidth="1"/>
    <col min="13" max="16384" width="9.140625" style="4"/>
  </cols>
  <sheetData>
    <row r="1" spans="1:12">
      <c r="A1" s="52"/>
      <c r="B1" s="48" t="s">
        <v>211</v>
      </c>
      <c r="C1" s="95">
        <f>C13+C17+C25+C37+C39+C41+C43+C44+C45+C46+C47+C48+C49+C50+C62+C63+C71+C72+C73+C74+C75+C76+C77+C78+C83+C85+C90+C93+C94+C95+C99+C104+C105+C106+C107+C118+C120+C121+C123</f>
        <v>19335.09635</v>
      </c>
      <c r="K1" s="5" t="s">
        <v>10</v>
      </c>
    </row>
    <row r="2" spans="1:12" ht="13.5" customHeight="1">
      <c r="A2" s="53"/>
      <c r="B2" s="48" t="s">
        <v>212</v>
      </c>
      <c r="C2" s="95">
        <f>C14+42+C24+C27+C36+C38+C40+C40+C42+C65+C66+C67+C68+C100+C102+C103+C128+C129+C130+C131+C132</f>
        <v>1374.2117900000005</v>
      </c>
      <c r="K2" s="5" t="s">
        <v>11</v>
      </c>
    </row>
    <row r="3" spans="1:12" ht="15" customHeight="1">
      <c r="A3" s="49"/>
      <c r="B3" s="48" t="s">
        <v>215</v>
      </c>
      <c r="C3" s="95">
        <f>C133-C1-C4-C2</f>
        <v>13341.760320000003</v>
      </c>
      <c r="K3" s="5" t="s">
        <v>12</v>
      </c>
    </row>
    <row r="4" spans="1:12" ht="31.5">
      <c r="A4" s="72"/>
      <c r="B4" s="48" t="s">
        <v>155</v>
      </c>
      <c r="C4" s="95">
        <f>C18+C30+C91+C125</f>
        <v>10067.525</v>
      </c>
      <c r="K4" s="5" t="s">
        <v>13</v>
      </c>
    </row>
    <row r="5" spans="1:12" ht="31.5">
      <c r="A5" s="6"/>
      <c r="K5" s="5" t="s">
        <v>14</v>
      </c>
    </row>
    <row r="6" spans="1:12">
      <c r="A6" s="6"/>
    </row>
    <row r="7" spans="1:12" ht="20.25">
      <c r="A7" s="127" t="s">
        <v>172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2">
      <c r="A8" s="6"/>
    </row>
    <row r="9" spans="1:12">
      <c r="A9" s="128" t="s">
        <v>18</v>
      </c>
      <c r="B9" s="129" t="s">
        <v>49</v>
      </c>
      <c r="C9" s="132" t="s">
        <v>0</v>
      </c>
      <c r="D9" s="133"/>
      <c r="E9" s="133"/>
      <c r="F9" s="133"/>
      <c r="G9" s="133"/>
      <c r="H9" s="133"/>
      <c r="I9" s="133"/>
      <c r="J9" s="134"/>
      <c r="K9" s="129" t="s">
        <v>8</v>
      </c>
      <c r="L9" s="128" t="s">
        <v>210</v>
      </c>
    </row>
    <row r="10" spans="1:12">
      <c r="A10" s="128"/>
      <c r="B10" s="130"/>
      <c r="C10" s="128" t="s">
        <v>1</v>
      </c>
      <c r="D10" s="128" t="s">
        <v>2</v>
      </c>
      <c r="E10" s="128" t="s">
        <v>3</v>
      </c>
      <c r="F10" s="132" t="s">
        <v>4</v>
      </c>
      <c r="G10" s="133"/>
      <c r="H10" s="133"/>
      <c r="I10" s="133"/>
      <c r="J10" s="134"/>
      <c r="K10" s="130"/>
      <c r="L10" s="128"/>
    </row>
    <row r="11" spans="1:12" ht="31.5">
      <c r="A11" s="128"/>
      <c r="B11" s="131"/>
      <c r="C11" s="128"/>
      <c r="D11" s="128"/>
      <c r="E11" s="128"/>
      <c r="F11" s="37" t="s">
        <v>5</v>
      </c>
      <c r="G11" s="37" t="s">
        <v>6</v>
      </c>
      <c r="H11" s="37" t="s">
        <v>7</v>
      </c>
      <c r="I11" s="41" t="s">
        <v>202</v>
      </c>
      <c r="J11" s="37" t="s">
        <v>9</v>
      </c>
      <c r="K11" s="131"/>
      <c r="L11" s="128"/>
    </row>
    <row r="12" spans="1:12" ht="31.5">
      <c r="A12" s="9" t="s">
        <v>95</v>
      </c>
      <c r="B12" s="10" t="s">
        <v>96</v>
      </c>
      <c r="C12" s="15">
        <f>C13+C14+C15+C16+C17+C18+C19</f>
        <v>1857.7382</v>
      </c>
      <c r="D12" s="15">
        <f t="shared" ref="D12:I12" si="0">D13+D14+D15+D16+D17+D18+D19</f>
        <v>784.73820000000001</v>
      </c>
      <c r="E12" s="15">
        <f t="shared" si="0"/>
        <v>1073</v>
      </c>
      <c r="F12" s="15">
        <f t="shared" si="0"/>
        <v>933</v>
      </c>
      <c r="G12" s="15">
        <f t="shared" si="0"/>
        <v>140</v>
      </c>
      <c r="H12" s="15">
        <f t="shared" si="0"/>
        <v>0</v>
      </c>
      <c r="I12" s="15">
        <f t="shared" si="0"/>
        <v>0</v>
      </c>
      <c r="J12" s="15">
        <f t="shared" ref="J12" si="1">J13+J14+J17</f>
        <v>0</v>
      </c>
      <c r="K12" s="11"/>
      <c r="L12" s="49"/>
    </row>
    <row r="13" spans="1:12" ht="80.25" customHeight="1">
      <c r="A13" s="60" t="s">
        <v>19</v>
      </c>
      <c r="B13" s="61" t="s">
        <v>97</v>
      </c>
      <c r="C13" s="62">
        <f>D13+E13</f>
        <v>100</v>
      </c>
      <c r="D13" s="63">
        <v>100</v>
      </c>
      <c r="E13" s="63">
        <f>F13+G13+H13+J13</f>
        <v>0</v>
      </c>
      <c r="F13" s="63"/>
      <c r="G13" s="63"/>
      <c r="H13" s="63"/>
      <c r="I13" s="63"/>
      <c r="J13" s="64"/>
      <c r="K13" s="65" t="s">
        <v>20</v>
      </c>
      <c r="L13" s="61"/>
    </row>
    <row r="14" spans="1:12" ht="32.25" customHeight="1">
      <c r="A14" s="54" t="s">
        <v>89</v>
      </c>
      <c r="B14" s="55" t="s">
        <v>90</v>
      </c>
      <c r="C14" s="56">
        <f>D14+E14</f>
        <v>431.73820000000001</v>
      </c>
      <c r="D14" s="57">
        <f>431.7382-100</f>
        <v>331.73820000000001</v>
      </c>
      <c r="E14" s="57">
        <v>100</v>
      </c>
      <c r="F14" s="57">
        <v>100</v>
      </c>
      <c r="G14" s="57"/>
      <c r="H14" s="57"/>
      <c r="I14" s="57"/>
      <c r="J14" s="58"/>
      <c r="K14" s="59" t="s">
        <v>171</v>
      </c>
      <c r="L14" s="67" t="s">
        <v>213</v>
      </c>
    </row>
    <row r="15" spans="1:12" ht="72.75" customHeight="1">
      <c r="A15" s="1"/>
      <c r="B15" s="2"/>
      <c r="C15" s="16">
        <f>D15+E15</f>
        <v>500</v>
      </c>
      <c r="D15" s="17"/>
      <c r="E15" s="17">
        <f>F15</f>
        <v>500</v>
      </c>
      <c r="F15" s="17">
        <v>500</v>
      </c>
      <c r="G15" s="17"/>
      <c r="H15" s="17"/>
      <c r="I15" s="17"/>
      <c r="J15" s="18"/>
      <c r="K15" s="3" t="s">
        <v>203</v>
      </c>
      <c r="L15" s="49"/>
    </row>
    <row r="16" spans="1:12" ht="63">
      <c r="A16" s="1" t="s">
        <v>126</v>
      </c>
      <c r="B16" s="2" t="s">
        <v>127</v>
      </c>
      <c r="C16" s="16">
        <f>D16+E16</f>
        <v>71</v>
      </c>
      <c r="D16" s="17">
        <f>29+9</f>
        <v>38</v>
      </c>
      <c r="E16" s="17">
        <f>F16</f>
        <v>33</v>
      </c>
      <c r="F16" s="17">
        <v>33</v>
      </c>
      <c r="G16" s="17"/>
      <c r="H16" s="17"/>
      <c r="I16" s="17"/>
      <c r="J16" s="18"/>
      <c r="K16" s="3" t="s">
        <v>216</v>
      </c>
      <c r="L16" s="67" t="s">
        <v>214</v>
      </c>
    </row>
    <row r="17" spans="1:12" ht="47.25">
      <c r="A17" s="68" t="s">
        <v>21</v>
      </c>
      <c r="B17" s="69" t="s">
        <v>60</v>
      </c>
      <c r="C17" s="70">
        <f t="shared" ref="C17:C120" si="2">D17+E17</f>
        <v>300</v>
      </c>
      <c r="D17" s="70"/>
      <c r="E17" s="70">
        <f t="shared" ref="E17:E120" si="3">F17+G17+H17+J17</f>
        <v>300</v>
      </c>
      <c r="F17" s="70">
        <v>300</v>
      </c>
      <c r="G17" s="70"/>
      <c r="H17" s="70"/>
      <c r="I17" s="70"/>
      <c r="J17" s="70"/>
      <c r="K17" s="71" t="s">
        <v>15</v>
      </c>
      <c r="L17" s="61"/>
    </row>
    <row r="18" spans="1:12" ht="31.5">
      <c r="A18" s="73" t="s">
        <v>167</v>
      </c>
      <c r="B18" s="74" t="s">
        <v>168</v>
      </c>
      <c r="C18" s="75">
        <f t="shared" si="2"/>
        <v>315</v>
      </c>
      <c r="D18" s="75">
        <f>380-65</f>
        <v>315</v>
      </c>
      <c r="E18" s="75"/>
      <c r="F18" s="75"/>
      <c r="G18" s="75"/>
      <c r="H18" s="75"/>
      <c r="I18" s="75"/>
      <c r="J18" s="75"/>
      <c r="K18" s="76" t="s">
        <v>169</v>
      </c>
      <c r="L18" s="72"/>
    </row>
    <row r="19" spans="1:12" ht="31.5">
      <c r="A19" s="1" t="s">
        <v>137</v>
      </c>
      <c r="B19" s="2" t="s">
        <v>77</v>
      </c>
      <c r="C19" s="17">
        <f>C20+C21+C22</f>
        <v>140</v>
      </c>
      <c r="D19" s="17">
        <f t="shared" ref="D19:H19" si="4">D20+D21+D22</f>
        <v>0</v>
      </c>
      <c r="E19" s="17">
        <f t="shared" si="4"/>
        <v>140</v>
      </c>
      <c r="F19" s="17">
        <f t="shared" si="4"/>
        <v>0</v>
      </c>
      <c r="G19" s="17">
        <f t="shared" si="4"/>
        <v>140</v>
      </c>
      <c r="H19" s="17">
        <f t="shared" si="4"/>
        <v>0</v>
      </c>
      <c r="I19" s="17"/>
      <c r="J19" s="17"/>
      <c r="K19" s="3"/>
      <c r="L19" s="49"/>
    </row>
    <row r="20" spans="1:12" ht="141.75">
      <c r="A20" s="1"/>
      <c r="B20" s="2"/>
      <c r="C20" s="18">
        <f t="shared" si="2"/>
        <v>60</v>
      </c>
      <c r="D20" s="18"/>
      <c r="E20" s="18">
        <f t="shared" si="3"/>
        <v>60</v>
      </c>
      <c r="F20" s="18"/>
      <c r="G20" s="18">
        <v>60</v>
      </c>
      <c r="H20" s="18"/>
      <c r="I20" s="18"/>
      <c r="J20" s="17"/>
      <c r="K20" s="3" t="s">
        <v>138</v>
      </c>
      <c r="L20" s="49"/>
    </row>
    <row r="21" spans="1:12" ht="94.5">
      <c r="A21" s="1"/>
      <c r="B21" s="2"/>
      <c r="C21" s="18">
        <f t="shared" si="2"/>
        <v>60</v>
      </c>
      <c r="D21" s="18"/>
      <c r="E21" s="18">
        <f t="shared" si="3"/>
        <v>60</v>
      </c>
      <c r="F21" s="18"/>
      <c r="G21" s="18">
        <v>60</v>
      </c>
      <c r="H21" s="18"/>
      <c r="I21" s="18"/>
      <c r="J21" s="17"/>
      <c r="K21" s="3" t="s">
        <v>139</v>
      </c>
      <c r="L21" s="49"/>
    </row>
    <row r="22" spans="1:12" ht="78.75">
      <c r="A22" s="7"/>
      <c r="B22" s="8"/>
      <c r="C22" s="18">
        <f t="shared" si="2"/>
        <v>20</v>
      </c>
      <c r="D22" s="18"/>
      <c r="E22" s="18">
        <f t="shared" si="3"/>
        <v>20</v>
      </c>
      <c r="F22" s="18"/>
      <c r="G22" s="18">
        <v>20</v>
      </c>
      <c r="H22" s="18"/>
      <c r="I22" s="18"/>
      <c r="J22" s="18"/>
      <c r="K22" s="3" t="s">
        <v>141</v>
      </c>
      <c r="L22" s="49"/>
    </row>
    <row r="23" spans="1:12" s="6" customFormat="1" ht="28.5" customHeight="1">
      <c r="A23" s="12" t="s">
        <v>94</v>
      </c>
      <c r="B23" s="13" t="s">
        <v>16</v>
      </c>
      <c r="C23" s="19">
        <f t="shared" si="2"/>
        <v>1142.5793899999999</v>
      </c>
      <c r="D23" s="19">
        <f>D24+D25+D26+D27+D28</f>
        <v>391.12099999999998</v>
      </c>
      <c r="E23" s="19">
        <f t="shared" ref="E23:I23" si="5">E24+E25+E26+E27+E28</f>
        <v>751.45839000000001</v>
      </c>
      <c r="F23" s="19">
        <f t="shared" si="5"/>
        <v>751.45839000000001</v>
      </c>
      <c r="G23" s="19">
        <f t="shared" si="5"/>
        <v>0</v>
      </c>
      <c r="H23" s="19">
        <f t="shared" si="5"/>
        <v>0</v>
      </c>
      <c r="I23" s="19">
        <f t="shared" si="5"/>
        <v>0</v>
      </c>
      <c r="J23" s="19">
        <f>J24+J25+J26+J27</f>
        <v>0</v>
      </c>
      <c r="K23" s="14"/>
      <c r="L23" s="50"/>
    </row>
    <row r="24" spans="1:12" ht="31.5">
      <c r="A24" s="77" t="s">
        <v>35</v>
      </c>
      <c r="B24" s="78" t="s">
        <v>61</v>
      </c>
      <c r="C24" s="58">
        <f t="shared" si="2"/>
        <v>22.958390000000001</v>
      </c>
      <c r="D24" s="58"/>
      <c r="E24" s="58">
        <f>F24+G24+H24+J24</f>
        <v>22.958390000000001</v>
      </c>
      <c r="F24" s="58">
        <f>11.75439+11.204</f>
        <v>22.958390000000001</v>
      </c>
      <c r="G24" s="58"/>
      <c r="H24" s="58"/>
      <c r="I24" s="58"/>
      <c r="J24" s="58"/>
      <c r="K24" s="59" t="s">
        <v>59</v>
      </c>
      <c r="L24" s="82"/>
    </row>
    <row r="25" spans="1:12">
      <c r="A25" s="79"/>
      <c r="B25" s="80"/>
      <c r="C25" s="81">
        <f t="shared" si="2"/>
        <v>200</v>
      </c>
      <c r="D25" s="81">
        <v>200</v>
      </c>
      <c r="E25" s="81">
        <f>F25+G25+H25+J25</f>
        <v>0</v>
      </c>
      <c r="F25" s="81"/>
      <c r="G25" s="81"/>
      <c r="H25" s="81"/>
      <c r="I25" s="81"/>
      <c r="J25" s="81"/>
      <c r="K25" s="71" t="s">
        <v>34</v>
      </c>
      <c r="L25" s="61"/>
    </row>
    <row r="26" spans="1:12" ht="78.75">
      <c r="A26" s="79" t="s">
        <v>22</v>
      </c>
      <c r="B26" s="80" t="s">
        <v>62</v>
      </c>
      <c r="C26" s="81">
        <f t="shared" si="2"/>
        <v>365.5</v>
      </c>
      <c r="D26" s="81"/>
      <c r="E26" s="81">
        <f t="shared" ref="E26:E27" si="6">F26+G26+H26+J26</f>
        <v>365.5</v>
      </c>
      <c r="F26" s="81">
        <v>365.5</v>
      </c>
      <c r="G26" s="81"/>
      <c r="H26" s="81"/>
      <c r="I26" s="81"/>
      <c r="J26" s="81"/>
      <c r="K26" s="71" t="s">
        <v>17</v>
      </c>
      <c r="L26" s="61"/>
    </row>
    <row r="27" spans="1:12" ht="43.5" customHeight="1">
      <c r="A27" s="77"/>
      <c r="B27" s="78"/>
      <c r="C27" s="58">
        <f t="shared" si="2"/>
        <v>554.12099999999998</v>
      </c>
      <c r="D27" s="58">
        <v>554.12099999999998</v>
      </c>
      <c r="E27" s="58">
        <f t="shared" si="6"/>
        <v>0</v>
      </c>
      <c r="F27" s="58"/>
      <c r="G27" s="58"/>
      <c r="H27" s="58"/>
      <c r="I27" s="58"/>
      <c r="J27" s="58"/>
      <c r="K27" s="59" t="s">
        <v>196</v>
      </c>
      <c r="L27" s="82"/>
    </row>
    <row r="28" spans="1:12" ht="43.5" customHeight="1">
      <c r="A28" s="7" t="s">
        <v>187</v>
      </c>
      <c r="B28" s="40" t="s">
        <v>194</v>
      </c>
      <c r="C28" s="18">
        <f t="shared" si="2"/>
        <v>0</v>
      </c>
      <c r="D28" s="18">
        <v>-363</v>
      </c>
      <c r="E28" s="18">
        <v>363</v>
      </c>
      <c r="F28" s="18">
        <v>363</v>
      </c>
      <c r="G28" s="18"/>
      <c r="H28" s="18"/>
      <c r="I28" s="18"/>
      <c r="J28" s="18"/>
      <c r="K28" s="3" t="s">
        <v>197</v>
      </c>
      <c r="L28" s="48" t="s">
        <v>217</v>
      </c>
    </row>
    <row r="29" spans="1:12" ht="43.5" customHeight="1">
      <c r="A29" s="12" t="s">
        <v>147</v>
      </c>
      <c r="B29" s="32" t="s">
        <v>148</v>
      </c>
      <c r="C29" s="33">
        <f>C30</f>
        <v>2000</v>
      </c>
      <c r="D29" s="33">
        <f t="shared" ref="D29:J29" si="7">D30</f>
        <v>2000</v>
      </c>
      <c r="E29" s="33">
        <f t="shared" si="7"/>
        <v>0</v>
      </c>
      <c r="F29" s="33">
        <f t="shared" si="7"/>
        <v>0</v>
      </c>
      <c r="G29" s="33">
        <f t="shared" si="7"/>
        <v>0</v>
      </c>
      <c r="H29" s="33">
        <f t="shared" si="7"/>
        <v>0</v>
      </c>
      <c r="I29" s="33">
        <f t="shared" si="7"/>
        <v>0</v>
      </c>
      <c r="J29" s="33">
        <f t="shared" si="7"/>
        <v>0</v>
      </c>
      <c r="K29" s="14"/>
      <c r="L29" s="49"/>
    </row>
    <row r="30" spans="1:12" ht="141.75">
      <c r="A30" s="83" t="s">
        <v>149</v>
      </c>
      <c r="B30" s="84" t="s">
        <v>150</v>
      </c>
      <c r="C30" s="47">
        <f>D30</f>
        <v>2000</v>
      </c>
      <c r="D30" s="47">
        <v>2000</v>
      </c>
      <c r="E30" s="47"/>
      <c r="F30" s="47"/>
      <c r="G30" s="47"/>
      <c r="H30" s="47"/>
      <c r="I30" s="47"/>
      <c r="J30" s="47"/>
      <c r="K30" s="76" t="s">
        <v>166</v>
      </c>
      <c r="L30" s="72"/>
    </row>
    <row r="31" spans="1:12" ht="31.5">
      <c r="A31" s="12" t="s">
        <v>174</v>
      </c>
      <c r="B31" s="32" t="s">
        <v>175</v>
      </c>
      <c r="C31" s="19">
        <f>C32+C33</f>
        <v>149.477</v>
      </c>
      <c r="D31" s="19">
        <f t="shared" ref="D31:J31" si="8">D32+D33</f>
        <v>149.477</v>
      </c>
      <c r="E31" s="19">
        <f t="shared" si="8"/>
        <v>0</v>
      </c>
      <c r="F31" s="19">
        <f t="shared" si="8"/>
        <v>0</v>
      </c>
      <c r="G31" s="19">
        <f t="shared" si="8"/>
        <v>0</v>
      </c>
      <c r="H31" s="19">
        <f t="shared" si="8"/>
        <v>0</v>
      </c>
      <c r="I31" s="19">
        <f t="shared" si="8"/>
        <v>0</v>
      </c>
      <c r="J31" s="19">
        <f t="shared" si="8"/>
        <v>0</v>
      </c>
      <c r="K31" s="14"/>
      <c r="L31" s="49"/>
    </row>
    <row r="32" spans="1:12" ht="47.25">
      <c r="A32" s="7" t="s">
        <v>177</v>
      </c>
      <c r="B32" s="39" t="s">
        <v>176</v>
      </c>
      <c r="C32" s="18">
        <f>D32</f>
        <v>92.858000000000004</v>
      </c>
      <c r="D32" s="18">
        <v>92.858000000000004</v>
      </c>
      <c r="E32" s="18"/>
      <c r="F32" s="18"/>
      <c r="G32" s="18"/>
      <c r="H32" s="18"/>
      <c r="I32" s="18"/>
      <c r="J32" s="18"/>
      <c r="K32" s="3" t="s">
        <v>180</v>
      </c>
      <c r="L32" s="49"/>
    </row>
    <row r="33" spans="1:12" ht="47.25">
      <c r="A33" s="7" t="s">
        <v>179</v>
      </c>
      <c r="B33" s="39" t="s">
        <v>178</v>
      </c>
      <c r="C33" s="18">
        <f>D33</f>
        <v>56.619</v>
      </c>
      <c r="D33" s="18">
        <v>56.619</v>
      </c>
      <c r="E33" s="18"/>
      <c r="F33" s="18"/>
      <c r="G33" s="18"/>
      <c r="H33" s="18"/>
      <c r="I33" s="18"/>
      <c r="J33" s="18"/>
      <c r="K33" s="3" t="s">
        <v>180</v>
      </c>
      <c r="L33" s="49"/>
    </row>
    <row r="34" spans="1:12" s="6" customFormat="1" ht="31.5">
      <c r="A34" s="12" t="s">
        <v>93</v>
      </c>
      <c r="B34" s="13" t="s">
        <v>48</v>
      </c>
      <c r="C34" s="19">
        <f t="shared" ref="C34:I34" si="9">C35+C62+C63+C64+C89+C91+C92+C96+C100+C101+C111</f>
        <v>22812.864519999999</v>
      </c>
      <c r="D34" s="19">
        <f t="shared" si="9"/>
        <v>3213.95</v>
      </c>
      <c r="E34" s="19">
        <f t="shared" si="9"/>
        <v>19598.914519999998</v>
      </c>
      <c r="F34" s="19">
        <f t="shared" si="9"/>
        <v>18454.309809999999</v>
      </c>
      <c r="G34" s="19">
        <f t="shared" si="9"/>
        <v>1002</v>
      </c>
      <c r="H34" s="19">
        <f t="shared" si="9"/>
        <v>0</v>
      </c>
      <c r="I34" s="19">
        <f t="shared" si="9"/>
        <v>142.60471000000001</v>
      </c>
      <c r="J34" s="19">
        <f>J35+J62+J63+J64+J89+J92+J96+J100+J101+J112</f>
        <v>0</v>
      </c>
      <c r="K34" s="14"/>
      <c r="L34" s="50"/>
    </row>
    <row r="35" spans="1:12" ht="31.5">
      <c r="A35" s="1" t="s">
        <v>23</v>
      </c>
      <c r="B35" s="2" t="s">
        <v>33</v>
      </c>
      <c r="C35" s="17">
        <f t="shared" si="2"/>
        <v>9030.491320000001</v>
      </c>
      <c r="D35" s="17">
        <f>SUM(D36:D61)</f>
        <v>409.03</v>
      </c>
      <c r="E35" s="17">
        <f t="shared" ref="E35" si="10">SUM(E36:E61)</f>
        <v>8621.4613200000003</v>
      </c>
      <c r="F35" s="17">
        <f>SUM(F36:F61)</f>
        <v>8621.4613200000003</v>
      </c>
      <c r="G35" s="17">
        <f t="shared" ref="G35:J35" si="11">SUM(G36:G61)</f>
        <v>0</v>
      </c>
      <c r="H35" s="17">
        <f t="shared" si="11"/>
        <v>0</v>
      </c>
      <c r="I35" s="17">
        <f t="shared" si="11"/>
        <v>0</v>
      </c>
      <c r="J35" s="17">
        <f t="shared" si="11"/>
        <v>0</v>
      </c>
      <c r="K35" s="3"/>
      <c r="L35" s="49"/>
    </row>
    <row r="36" spans="1:12" ht="94.5">
      <c r="A36" s="77"/>
      <c r="B36" s="85"/>
      <c r="C36" s="58">
        <f t="shared" si="2"/>
        <v>190</v>
      </c>
      <c r="D36" s="58"/>
      <c r="E36" s="58">
        <f t="shared" ref="E36:E50" si="12">F36+G36+H36+J36</f>
        <v>190</v>
      </c>
      <c r="F36" s="58">
        <f>190</f>
        <v>190</v>
      </c>
      <c r="G36" s="58"/>
      <c r="H36" s="58"/>
      <c r="I36" s="58"/>
      <c r="J36" s="58"/>
      <c r="K36" s="59" t="s">
        <v>198</v>
      </c>
      <c r="L36" s="53"/>
    </row>
    <row r="37" spans="1:12" ht="78.75">
      <c r="A37" s="79"/>
      <c r="B37" s="86"/>
      <c r="C37" s="81">
        <f t="shared" si="2"/>
        <v>5.7</v>
      </c>
      <c r="D37" s="81"/>
      <c r="E37" s="81">
        <f t="shared" si="12"/>
        <v>5.7</v>
      </c>
      <c r="F37" s="81">
        <v>5.7</v>
      </c>
      <c r="G37" s="81"/>
      <c r="H37" s="81"/>
      <c r="I37" s="81"/>
      <c r="J37" s="81"/>
      <c r="K37" s="71" t="s">
        <v>83</v>
      </c>
      <c r="L37" s="52"/>
    </row>
    <row r="38" spans="1:12" ht="94.5">
      <c r="A38" s="77"/>
      <c r="B38" s="85"/>
      <c r="C38" s="58">
        <f t="shared" si="2"/>
        <v>120</v>
      </c>
      <c r="D38" s="58"/>
      <c r="E38" s="58">
        <f t="shared" si="12"/>
        <v>120</v>
      </c>
      <c r="F38" s="58">
        <f>120</f>
        <v>120</v>
      </c>
      <c r="G38" s="58"/>
      <c r="H38" s="58"/>
      <c r="I38" s="58"/>
      <c r="J38" s="58"/>
      <c r="K38" s="59" t="s">
        <v>199</v>
      </c>
      <c r="L38" s="53"/>
    </row>
    <row r="39" spans="1:12" ht="78.75">
      <c r="A39" s="79"/>
      <c r="B39" s="86"/>
      <c r="C39" s="81">
        <f t="shared" si="2"/>
        <v>3.6</v>
      </c>
      <c r="D39" s="81"/>
      <c r="E39" s="81">
        <f t="shared" si="12"/>
        <v>3.6</v>
      </c>
      <c r="F39" s="81">
        <v>3.6</v>
      </c>
      <c r="G39" s="81"/>
      <c r="H39" s="81"/>
      <c r="I39" s="81"/>
      <c r="J39" s="81"/>
      <c r="K39" s="71" t="s">
        <v>84</v>
      </c>
      <c r="L39" s="52"/>
    </row>
    <row r="40" spans="1:12" ht="110.25">
      <c r="A40" s="77"/>
      <c r="B40" s="85"/>
      <c r="C40" s="58">
        <f t="shared" si="2"/>
        <v>270</v>
      </c>
      <c r="D40" s="58"/>
      <c r="E40" s="58">
        <f t="shared" si="12"/>
        <v>270</v>
      </c>
      <c r="F40" s="58">
        <f>270</f>
        <v>270</v>
      </c>
      <c r="G40" s="58"/>
      <c r="H40" s="58"/>
      <c r="I40" s="58"/>
      <c r="J40" s="58"/>
      <c r="K40" s="59" t="s">
        <v>85</v>
      </c>
      <c r="L40" s="53"/>
    </row>
    <row r="41" spans="1:12" ht="94.5">
      <c r="A41" s="79"/>
      <c r="B41" s="86"/>
      <c r="C41" s="81">
        <f t="shared" si="2"/>
        <v>8.1</v>
      </c>
      <c r="D41" s="81"/>
      <c r="E41" s="81">
        <f t="shared" si="12"/>
        <v>8.1</v>
      </c>
      <c r="F41" s="81">
        <v>8.1</v>
      </c>
      <c r="G41" s="81"/>
      <c r="H41" s="81"/>
      <c r="I41" s="81"/>
      <c r="J41" s="81"/>
      <c r="K41" s="71" t="s">
        <v>86</v>
      </c>
      <c r="L41" s="52"/>
    </row>
    <row r="42" spans="1:12" ht="94.5">
      <c r="A42" s="77"/>
      <c r="B42" s="85"/>
      <c r="C42" s="58">
        <f t="shared" si="2"/>
        <v>80</v>
      </c>
      <c r="D42" s="58"/>
      <c r="E42" s="58">
        <f t="shared" si="12"/>
        <v>80</v>
      </c>
      <c r="F42" s="58">
        <v>80</v>
      </c>
      <c r="G42" s="58"/>
      <c r="H42" s="58"/>
      <c r="I42" s="58"/>
      <c r="J42" s="58"/>
      <c r="K42" s="59" t="s">
        <v>200</v>
      </c>
      <c r="L42" s="53"/>
    </row>
    <row r="43" spans="1:12" ht="47.25">
      <c r="A43" s="79"/>
      <c r="B43" s="86"/>
      <c r="C43" s="81">
        <f t="shared" si="2"/>
        <v>45.8</v>
      </c>
      <c r="D43" s="81"/>
      <c r="E43" s="81">
        <f t="shared" si="12"/>
        <v>45.8</v>
      </c>
      <c r="F43" s="81">
        <v>45.8</v>
      </c>
      <c r="G43" s="81"/>
      <c r="H43" s="81"/>
      <c r="I43" s="81"/>
      <c r="J43" s="81"/>
      <c r="K43" s="71" t="s">
        <v>26</v>
      </c>
      <c r="L43" s="52"/>
    </row>
    <row r="44" spans="1:12" ht="78.75">
      <c r="A44" s="79"/>
      <c r="B44" s="86"/>
      <c r="C44" s="81">
        <f t="shared" si="2"/>
        <v>482</v>
      </c>
      <c r="D44" s="81"/>
      <c r="E44" s="81">
        <f t="shared" si="12"/>
        <v>482</v>
      </c>
      <c r="F44" s="81">
        <v>482</v>
      </c>
      <c r="G44" s="81"/>
      <c r="H44" s="81"/>
      <c r="I44" s="81"/>
      <c r="J44" s="81"/>
      <c r="K44" s="71" t="s">
        <v>27</v>
      </c>
      <c r="L44" s="52"/>
    </row>
    <row r="45" spans="1:12" ht="47.25">
      <c r="A45" s="79"/>
      <c r="B45" s="86"/>
      <c r="C45" s="81">
        <f t="shared" si="2"/>
        <v>10</v>
      </c>
      <c r="D45" s="81">
        <v>10</v>
      </c>
      <c r="E45" s="81">
        <f t="shared" si="12"/>
        <v>0</v>
      </c>
      <c r="F45" s="81"/>
      <c r="G45" s="81"/>
      <c r="H45" s="81"/>
      <c r="I45" s="81"/>
      <c r="J45" s="81"/>
      <c r="K45" s="71" t="s">
        <v>31</v>
      </c>
      <c r="L45" s="52"/>
    </row>
    <row r="46" spans="1:12" ht="31.5">
      <c r="A46" s="79"/>
      <c r="B46" s="86"/>
      <c r="C46" s="81">
        <f t="shared" si="2"/>
        <v>75</v>
      </c>
      <c r="D46" s="81">
        <v>75</v>
      </c>
      <c r="E46" s="81">
        <f t="shared" si="12"/>
        <v>0</v>
      </c>
      <c r="F46" s="81"/>
      <c r="G46" s="81"/>
      <c r="H46" s="81"/>
      <c r="I46" s="81"/>
      <c r="J46" s="81"/>
      <c r="K46" s="71" t="s">
        <v>29</v>
      </c>
      <c r="L46" s="52"/>
    </row>
    <row r="47" spans="1:12" ht="47.25">
      <c r="A47" s="79"/>
      <c r="B47" s="86"/>
      <c r="C47" s="81">
        <f t="shared" si="2"/>
        <v>30</v>
      </c>
      <c r="D47" s="81">
        <v>30</v>
      </c>
      <c r="E47" s="81">
        <f t="shared" si="12"/>
        <v>0</v>
      </c>
      <c r="F47" s="81"/>
      <c r="G47" s="81"/>
      <c r="H47" s="81"/>
      <c r="I47" s="81"/>
      <c r="J47" s="81"/>
      <c r="K47" s="71" t="s">
        <v>32</v>
      </c>
      <c r="L47" s="52"/>
    </row>
    <row r="48" spans="1:12" ht="31.5">
      <c r="A48" s="79"/>
      <c r="B48" s="86"/>
      <c r="C48" s="81">
        <f t="shared" si="2"/>
        <v>200</v>
      </c>
      <c r="D48" s="81">
        <v>200</v>
      </c>
      <c r="E48" s="81">
        <f t="shared" si="12"/>
        <v>0</v>
      </c>
      <c r="F48" s="81"/>
      <c r="G48" s="81"/>
      <c r="H48" s="81"/>
      <c r="I48" s="81"/>
      <c r="J48" s="81"/>
      <c r="K48" s="71" t="s">
        <v>30</v>
      </c>
      <c r="L48" s="52"/>
    </row>
    <row r="49" spans="1:12" ht="47.25">
      <c r="A49" s="79"/>
      <c r="B49" s="86"/>
      <c r="C49" s="81">
        <f>D49+E49</f>
        <v>350</v>
      </c>
      <c r="D49" s="81"/>
      <c r="E49" s="81">
        <f>F49+G49+H49+J49</f>
        <v>350</v>
      </c>
      <c r="F49" s="81">
        <v>350</v>
      </c>
      <c r="G49" s="81"/>
      <c r="H49" s="81"/>
      <c r="I49" s="81"/>
      <c r="J49" s="81"/>
      <c r="K49" s="71" t="s">
        <v>28</v>
      </c>
      <c r="L49" s="52"/>
    </row>
    <row r="50" spans="1:12" ht="63">
      <c r="A50" s="79"/>
      <c r="B50" s="86"/>
      <c r="C50" s="81">
        <f t="shared" si="2"/>
        <v>29.03</v>
      </c>
      <c r="D50" s="81">
        <v>29.03</v>
      </c>
      <c r="E50" s="81">
        <f t="shared" si="12"/>
        <v>0</v>
      </c>
      <c r="F50" s="81"/>
      <c r="G50" s="81"/>
      <c r="H50" s="81"/>
      <c r="I50" s="81"/>
      <c r="J50" s="81"/>
      <c r="K50" s="71" t="s">
        <v>218</v>
      </c>
      <c r="L50" s="52"/>
    </row>
    <row r="51" spans="1:12" ht="31.5">
      <c r="A51" s="7"/>
      <c r="B51" s="8"/>
      <c r="C51" s="18">
        <f>D51+E51</f>
        <v>154.98750999999999</v>
      </c>
      <c r="D51" s="18"/>
      <c r="E51" s="18">
        <f>F51+G51+H51+J51</f>
        <v>154.98750999999999</v>
      </c>
      <c r="F51" s="18">
        <v>154.98750999999999</v>
      </c>
      <c r="G51" s="18"/>
      <c r="H51" s="18"/>
      <c r="I51" s="18"/>
      <c r="J51" s="18"/>
      <c r="K51" s="3" t="s">
        <v>25</v>
      </c>
      <c r="L51" s="49"/>
    </row>
    <row r="52" spans="1:12" ht="47.25">
      <c r="A52" s="7"/>
      <c r="B52" s="8"/>
      <c r="C52" s="18">
        <f t="shared" si="2"/>
        <v>294.40433000000002</v>
      </c>
      <c r="D52" s="18"/>
      <c r="E52" s="18">
        <f t="shared" si="3"/>
        <v>294.40433000000002</v>
      </c>
      <c r="F52" s="18">
        <v>294.40433000000002</v>
      </c>
      <c r="G52" s="18"/>
      <c r="H52" s="18"/>
      <c r="I52" s="18"/>
      <c r="J52" s="18"/>
      <c r="K52" s="3" t="s">
        <v>156</v>
      </c>
      <c r="L52" s="49"/>
    </row>
    <row r="53" spans="1:12" ht="47.25">
      <c r="A53" s="7"/>
      <c r="B53" s="8"/>
      <c r="C53" s="18">
        <f t="shared" si="2"/>
        <v>294.40433000000002</v>
      </c>
      <c r="D53" s="18"/>
      <c r="E53" s="18">
        <f t="shared" si="3"/>
        <v>294.40433000000002</v>
      </c>
      <c r="F53" s="18">
        <v>294.40433000000002</v>
      </c>
      <c r="G53" s="18"/>
      <c r="H53" s="18"/>
      <c r="I53" s="18"/>
      <c r="J53" s="18"/>
      <c r="K53" s="3" t="s">
        <v>157</v>
      </c>
      <c r="L53" s="49"/>
    </row>
    <row r="54" spans="1:12" ht="47.25">
      <c r="A54" s="7"/>
      <c r="B54" s="8"/>
      <c r="C54" s="18">
        <f>D54+E54</f>
        <v>214.21051</v>
      </c>
      <c r="D54" s="18"/>
      <c r="E54" s="18">
        <f>F54+G54+H54+J54</f>
        <v>214.21051</v>
      </c>
      <c r="F54" s="18">
        <v>214.21051</v>
      </c>
      <c r="G54" s="18"/>
      <c r="H54" s="18"/>
      <c r="I54" s="18"/>
      <c r="J54" s="18"/>
      <c r="K54" s="3" t="s">
        <v>160</v>
      </c>
      <c r="L54" s="49"/>
    </row>
    <row r="55" spans="1:12" ht="47.25">
      <c r="A55" s="7"/>
      <c r="B55" s="8"/>
      <c r="C55" s="18">
        <f>D55+E55</f>
        <v>189.92717999999999</v>
      </c>
      <c r="D55" s="18"/>
      <c r="E55" s="18">
        <f>F55+G55+H55+J55</f>
        <v>189.92717999999999</v>
      </c>
      <c r="F55" s="18">
        <v>189.92717999999999</v>
      </c>
      <c r="G55" s="18"/>
      <c r="H55" s="18"/>
      <c r="I55" s="18"/>
      <c r="J55" s="18"/>
      <c r="K55" s="3" t="s">
        <v>159</v>
      </c>
      <c r="L55" s="49"/>
    </row>
    <row r="56" spans="1:12" ht="47.25">
      <c r="A56" s="7"/>
      <c r="B56" s="8"/>
      <c r="C56" s="18">
        <f t="shared" si="2"/>
        <v>294.40433000000002</v>
      </c>
      <c r="D56" s="18"/>
      <c r="E56" s="18">
        <f t="shared" si="3"/>
        <v>294.40433000000002</v>
      </c>
      <c r="F56" s="18">
        <v>294.40433000000002</v>
      </c>
      <c r="G56" s="18"/>
      <c r="H56" s="18"/>
      <c r="I56" s="18"/>
      <c r="J56" s="18"/>
      <c r="K56" s="3" t="s">
        <v>158</v>
      </c>
      <c r="L56" s="49"/>
    </row>
    <row r="57" spans="1:12" ht="47.25">
      <c r="A57" s="7"/>
      <c r="B57" s="8"/>
      <c r="C57" s="18">
        <f>D57+E57</f>
        <v>133.92312999999999</v>
      </c>
      <c r="D57" s="18"/>
      <c r="E57" s="18">
        <f>F57+G57+H57+J57</f>
        <v>133.92312999999999</v>
      </c>
      <c r="F57" s="18">
        <v>133.92312999999999</v>
      </c>
      <c r="G57" s="18"/>
      <c r="H57" s="18"/>
      <c r="I57" s="18"/>
      <c r="J57" s="18"/>
      <c r="K57" s="3" t="s">
        <v>24</v>
      </c>
      <c r="L57" s="49"/>
    </row>
    <row r="58" spans="1:12" ht="63">
      <c r="A58" s="7"/>
      <c r="B58" s="8"/>
      <c r="C58" s="18">
        <f>D58+E58</f>
        <v>140</v>
      </c>
      <c r="D58" s="18"/>
      <c r="E58" s="18">
        <f>F58+G58+H58+J58</f>
        <v>140</v>
      </c>
      <c r="F58" s="18">
        <v>140</v>
      </c>
      <c r="G58" s="18"/>
      <c r="H58" s="18"/>
      <c r="I58" s="18"/>
      <c r="J58" s="18"/>
      <c r="K58" s="3" t="s">
        <v>165</v>
      </c>
      <c r="L58" s="49"/>
    </row>
    <row r="59" spans="1:12">
      <c r="A59" s="7"/>
      <c r="B59" s="8"/>
      <c r="C59" s="18">
        <f>D59+E59</f>
        <v>4000</v>
      </c>
      <c r="D59" s="18"/>
      <c r="E59" s="18">
        <f>F59+G59+H59+J59</f>
        <v>4000</v>
      </c>
      <c r="F59" s="18">
        <v>4000</v>
      </c>
      <c r="G59" s="18"/>
      <c r="H59" s="18"/>
      <c r="I59" s="18"/>
      <c r="J59" s="18"/>
      <c r="K59" s="3" t="s">
        <v>170</v>
      </c>
      <c r="L59" s="49"/>
    </row>
    <row r="60" spans="1:12" ht="47.25">
      <c r="A60" s="7"/>
      <c r="B60" s="8"/>
      <c r="C60" s="18">
        <f>D60+E60</f>
        <v>600</v>
      </c>
      <c r="D60" s="18"/>
      <c r="E60" s="18">
        <f>F60+G60+H60+J60</f>
        <v>600</v>
      </c>
      <c r="F60" s="18">
        <v>600</v>
      </c>
      <c r="G60" s="18"/>
      <c r="H60" s="18"/>
      <c r="I60" s="18"/>
      <c r="J60" s="18"/>
      <c r="K60" s="3" t="s">
        <v>204</v>
      </c>
      <c r="L60" s="49"/>
    </row>
    <row r="61" spans="1:12" ht="47.25">
      <c r="A61" s="7"/>
      <c r="B61" s="8"/>
      <c r="C61" s="18">
        <f>D61+E61</f>
        <v>815</v>
      </c>
      <c r="D61" s="18">
        <v>65</v>
      </c>
      <c r="E61" s="18">
        <f>F61+G61+H61+J61</f>
        <v>750</v>
      </c>
      <c r="F61" s="18">
        <v>750</v>
      </c>
      <c r="G61" s="18"/>
      <c r="H61" s="18"/>
      <c r="I61" s="18"/>
      <c r="J61" s="18"/>
      <c r="K61" s="3" t="s">
        <v>209</v>
      </c>
      <c r="L61" s="49"/>
    </row>
    <row r="62" spans="1:12" ht="78.75">
      <c r="A62" s="68" t="s">
        <v>36</v>
      </c>
      <c r="B62" s="69" t="s">
        <v>40</v>
      </c>
      <c r="C62" s="70">
        <f t="shared" si="2"/>
        <v>1000.1</v>
      </c>
      <c r="D62" s="70"/>
      <c r="E62" s="70">
        <f t="shared" si="3"/>
        <v>1000.1</v>
      </c>
      <c r="F62" s="70">
        <v>1000.1</v>
      </c>
      <c r="G62" s="70"/>
      <c r="H62" s="70"/>
      <c r="I62" s="70"/>
      <c r="J62" s="70"/>
      <c r="K62" s="71" t="s">
        <v>67</v>
      </c>
      <c r="L62" s="52"/>
    </row>
    <row r="63" spans="1:12" ht="47.25">
      <c r="A63" s="68" t="s">
        <v>37</v>
      </c>
      <c r="B63" s="69" t="s">
        <v>41</v>
      </c>
      <c r="C63" s="70">
        <f t="shared" si="2"/>
        <v>150</v>
      </c>
      <c r="D63" s="70"/>
      <c r="E63" s="70">
        <f t="shared" si="3"/>
        <v>150</v>
      </c>
      <c r="F63" s="70">
        <v>150</v>
      </c>
      <c r="G63" s="70"/>
      <c r="H63" s="70"/>
      <c r="I63" s="70"/>
      <c r="J63" s="70"/>
      <c r="K63" s="71" t="s">
        <v>38</v>
      </c>
      <c r="L63" s="52"/>
    </row>
    <row r="64" spans="1:12" ht="31.5">
      <c r="A64" s="1" t="s">
        <v>39</v>
      </c>
      <c r="B64" s="2" t="s">
        <v>42</v>
      </c>
      <c r="C64" s="17">
        <f t="shared" si="2"/>
        <v>8433.1831999999995</v>
      </c>
      <c r="D64" s="17">
        <f>SUM(D65:D88)</f>
        <v>2714.92</v>
      </c>
      <c r="E64" s="17">
        <f t="shared" ref="E64:I64" si="13">SUM(E65:E88)</f>
        <v>5718.2631999999994</v>
      </c>
      <c r="F64" s="17">
        <f t="shared" si="13"/>
        <v>5718.2631999999994</v>
      </c>
      <c r="G64" s="17">
        <f t="shared" si="13"/>
        <v>0</v>
      </c>
      <c r="H64" s="17">
        <f t="shared" si="13"/>
        <v>0</v>
      </c>
      <c r="I64" s="17">
        <f t="shared" si="13"/>
        <v>0</v>
      </c>
      <c r="J64" s="17">
        <f t="shared" ref="J64" si="14">SUM(J65:J83)</f>
        <v>0</v>
      </c>
      <c r="K64" s="3"/>
      <c r="L64" s="49"/>
    </row>
    <row r="65" spans="1:12" ht="94.5">
      <c r="A65" s="77"/>
      <c r="B65" s="85"/>
      <c r="C65" s="58">
        <f>D65+E65</f>
        <v>195</v>
      </c>
      <c r="D65" s="58"/>
      <c r="E65" s="58">
        <f>F65+G65+H65+J65</f>
        <v>195</v>
      </c>
      <c r="F65" s="58">
        <v>195</v>
      </c>
      <c r="G65" s="58"/>
      <c r="H65" s="58"/>
      <c r="I65" s="58"/>
      <c r="J65" s="58"/>
      <c r="K65" s="59" t="s">
        <v>54</v>
      </c>
      <c r="L65" s="53"/>
    </row>
    <row r="66" spans="1:12" ht="94.5">
      <c r="A66" s="77"/>
      <c r="B66" s="85"/>
      <c r="C66" s="58">
        <f>D66+E66</f>
        <v>400</v>
      </c>
      <c r="D66" s="58"/>
      <c r="E66" s="58">
        <f>F66+G66+H66+J66</f>
        <v>400</v>
      </c>
      <c r="F66" s="58">
        <v>400</v>
      </c>
      <c r="G66" s="58"/>
      <c r="H66" s="58"/>
      <c r="I66" s="58"/>
      <c r="J66" s="58"/>
      <c r="K66" s="59" t="s">
        <v>55</v>
      </c>
      <c r="L66" s="53"/>
    </row>
    <row r="67" spans="1:12" ht="94.5">
      <c r="A67" s="77"/>
      <c r="B67" s="85"/>
      <c r="C67" s="58">
        <f t="shared" ref="C67:C82" si="15">D67+E67</f>
        <v>46.582000000000001</v>
      </c>
      <c r="D67" s="58"/>
      <c r="E67" s="58">
        <f t="shared" ref="E67:E82" si="16">F67+G67+H67+J67</f>
        <v>46.582000000000001</v>
      </c>
      <c r="F67" s="58">
        <v>46.582000000000001</v>
      </c>
      <c r="G67" s="58"/>
      <c r="H67" s="58"/>
      <c r="I67" s="58"/>
      <c r="J67" s="58"/>
      <c r="K67" s="59" t="s">
        <v>56</v>
      </c>
      <c r="L67" s="53"/>
    </row>
    <row r="68" spans="1:12" ht="78.75">
      <c r="A68" s="77"/>
      <c r="B68" s="85"/>
      <c r="C68" s="58">
        <f t="shared" si="15"/>
        <v>428.07920000000001</v>
      </c>
      <c r="D68" s="58"/>
      <c r="E68" s="58">
        <f t="shared" si="16"/>
        <v>428.07920000000001</v>
      </c>
      <c r="F68" s="58">
        <v>428.07920000000001</v>
      </c>
      <c r="G68" s="58"/>
      <c r="H68" s="58"/>
      <c r="I68" s="58"/>
      <c r="J68" s="58"/>
      <c r="K68" s="59" t="s">
        <v>57</v>
      </c>
      <c r="L68" s="53"/>
    </row>
    <row r="69" spans="1:12" ht="31.5">
      <c r="A69" s="7"/>
      <c r="B69" s="8"/>
      <c r="C69" s="18">
        <f t="shared" si="15"/>
        <v>1543</v>
      </c>
      <c r="D69" s="18">
        <f>994+549</f>
        <v>1543</v>
      </c>
      <c r="E69" s="18">
        <f t="shared" si="16"/>
        <v>0</v>
      </c>
      <c r="F69" s="18"/>
      <c r="G69" s="18"/>
      <c r="H69" s="18"/>
      <c r="I69" s="18"/>
      <c r="J69" s="18"/>
      <c r="K69" s="3" t="s">
        <v>87</v>
      </c>
      <c r="L69" s="49"/>
    </row>
    <row r="70" spans="1:12" ht="63">
      <c r="A70" s="7"/>
      <c r="B70" s="8"/>
      <c r="C70" s="18">
        <f t="shared" si="15"/>
        <v>91.92</v>
      </c>
      <c r="D70" s="18">
        <v>91.92</v>
      </c>
      <c r="E70" s="18"/>
      <c r="F70" s="18"/>
      <c r="G70" s="18"/>
      <c r="H70" s="18"/>
      <c r="I70" s="18"/>
      <c r="J70" s="18"/>
      <c r="K70" s="3" t="s">
        <v>101</v>
      </c>
      <c r="L70" s="49"/>
    </row>
    <row r="71" spans="1:12" ht="31.5">
      <c r="A71" s="79"/>
      <c r="B71" s="86"/>
      <c r="C71" s="81">
        <f t="shared" si="15"/>
        <v>55</v>
      </c>
      <c r="D71" s="81">
        <v>55</v>
      </c>
      <c r="E71" s="81">
        <f t="shared" si="16"/>
        <v>0</v>
      </c>
      <c r="F71" s="81"/>
      <c r="G71" s="81"/>
      <c r="H71" s="81"/>
      <c r="I71" s="81"/>
      <c r="J71" s="81"/>
      <c r="K71" s="71" t="s">
        <v>66</v>
      </c>
      <c r="L71" s="52"/>
    </row>
    <row r="72" spans="1:12" ht="47.25">
      <c r="A72" s="79"/>
      <c r="B72" s="86"/>
      <c r="C72" s="81">
        <f t="shared" si="15"/>
        <v>52</v>
      </c>
      <c r="D72" s="81">
        <v>52</v>
      </c>
      <c r="E72" s="81">
        <f t="shared" si="16"/>
        <v>0</v>
      </c>
      <c r="F72" s="81"/>
      <c r="G72" s="81"/>
      <c r="H72" s="81"/>
      <c r="I72" s="81"/>
      <c r="J72" s="81"/>
      <c r="K72" s="71" t="s">
        <v>173</v>
      </c>
      <c r="L72" s="52"/>
    </row>
    <row r="73" spans="1:12" ht="31.5">
      <c r="A73" s="79"/>
      <c r="B73" s="86"/>
      <c r="C73" s="81">
        <f t="shared" si="15"/>
        <v>330</v>
      </c>
      <c r="D73" s="81">
        <v>330</v>
      </c>
      <c r="E73" s="81">
        <f t="shared" si="16"/>
        <v>0</v>
      </c>
      <c r="F73" s="81"/>
      <c r="G73" s="81"/>
      <c r="H73" s="81"/>
      <c r="I73" s="81"/>
      <c r="J73" s="81"/>
      <c r="K73" s="71" t="s">
        <v>68</v>
      </c>
      <c r="L73" s="52"/>
    </row>
    <row r="74" spans="1:12" ht="63">
      <c r="A74" s="79"/>
      <c r="B74" s="86"/>
      <c r="C74" s="81">
        <f t="shared" si="15"/>
        <v>500</v>
      </c>
      <c r="D74" s="81"/>
      <c r="E74" s="81">
        <f t="shared" si="16"/>
        <v>500</v>
      </c>
      <c r="F74" s="81">
        <v>500</v>
      </c>
      <c r="G74" s="81"/>
      <c r="H74" s="81"/>
      <c r="I74" s="81"/>
      <c r="J74" s="81"/>
      <c r="K74" s="71" t="s">
        <v>69</v>
      </c>
      <c r="L74" s="52"/>
    </row>
    <row r="75" spans="1:12" ht="31.5">
      <c r="A75" s="79"/>
      <c r="B75" s="86"/>
      <c r="C75" s="81"/>
      <c r="D75" s="81"/>
      <c r="E75" s="81">
        <f t="shared" si="16"/>
        <v>350</v>
      </c>
      <c r="F75" s="81">
        <v>350</v>
      </c>
      <c r="G75" s="81"/>
      <c r="H75" s="81"/>
      <c r="I75" s="81"/>
      <c r="J75" s="81"/>
      <c r="K75" s="71" t="s">
        <v>70</v>
      </c>
      <c r="L75" s="52"/>
    </row>
    <row r="76" spans="1:12" ht="31.5">
      <c r="A76" s="79"/>
      <c r="B76" s="86"/>
      <c r="C76" s="81">
        <f>D76+E76</f>
        <v>300</v>
      </c>
      <c r="D76" s="81"/>
      <c r="E76" s="81">
        <f>F76+G76+H76+J76</f>
        <v>300</v>
      </c>
      <c r="F76" s="81">
        <v>300</v>
      </c>
      <c r="G76" s="81"/>
      <c r="H76" s="81"/>
      <c r="I76" s="81"/>
      <c r="J76" s="81"/>
      <c r="K76" s="71" t="s">
        <v>43</v>
      </c>
      <c r="L76" s="52"/>
    </row>
    <row r="77" spans="1:12" ht="63">
      <c r="A77" s="79"/>
      <c r="B77" s="86"/>
      <c r="C77" s="81">
        <f t="shared" si="15"/>
        <v>450</v>
      </c>
      <c r="D77" s="81"/>
      <c r="E77" s="81">
        <f t="shared" si="16"/>
        <v>450</v>
      </c>
      <c r="F77" s="81">
        <v>450</v>
      </c>
      <c r="G77" s="81"/>
      <c r="H77" s="81"/>
      <c r="I77" s="81"/>
      <c r="J77" s="81"/>
      <c r="K77" s="71" t="s">
        <v>71</v>
      </c>
      <c r="L77" s="52"/>
    </row>
    <row r="78" spans="1:12" ht="47.25">
      <c r="A78" s="79"/>
      <c r="B78" s="86"/>
      <c r="C78" s="81">
        <f t="shared" si="15"/>
        <v>200</v>
      </c>
      <c r="D78" s="81">
        <v>200</v>
      </c>
      <c r="E78" s="81">
        <f t="shared" si="16"/>
        <v>0</v>
      </c>
      <c r="F78" s="81"/>
      <c r="G78" s="81"/>
      <c r="H78" s="81"/>
      <c r="I78" s="81"/>
      <c r="J78" s="81"/>
      <c r="K78" s="71" t="s">
        <v>72</v>
      </c>
      <c r="L78" s="52"/>
    </row>
    <row r="79" spans="1:12" ht="47.25">
      <c r="A79" s="7"/>
      <c r="B79" s="8"/>
      <c r="C79" s="18">
        <f>D79+E79</f>
        <v>543.13400000000001</v>
      </c>
      <c r="D79" s="18"/>
      <c r="E79" s="18">
        <f>F79+G79+H79+J79</f>
        <v>543.13400000000001</v>
      </c>
      <c r="F79" s="18">
        <f>163.134+380</f>
        <v>543.13400000000001</v>
      </c>
      <c r="G79" s="18"/>
      <c r="H79" s="18"/>
      <c r="I79" s="18"/>
      <c r="J79" s="18"/>
      <c r="K79" s="3" t="s">
        <v>45</v>
      </c>
      <c r="L79" s="52" t="s">
        <v>219</v>
      </c>
    </row>
    <row r="80" spans="1:12" ht="31.5">
      <c r="A80" s="7"/>
      <c r="B80" s="8"/>
      <c r="C80" s="18">
        <f>D80+E80</f>
        <v>18.468</v>
      </c>
      <c r="D80" s="18"/>
      <c r="E80" s="18">
        <f>F80+G80+H80+J80</f>
        <v>18.468</v>
      </c>
      <c r="F80" s="18">
        <v>18.468</v>
      </c>
      <c r="G80" s="18"/>
      <c r="H80" s="18"/>
      <c r="I80" s="18"/>
      <c r="J80" s="18"/>
      <c r="K80" s="3" t="s">
        <v>46</v>
      </c>
      <c r="L80" s="49"/>
    </row>
    <row r="81" spans="1:12" ht="31.5">
      <c r="A81" s="7"/>
      <c r="B81" s="8"/>
      <c r="C81" s="18">
        <f>D81+E81</f>
        <v>420</v>
      </c>
      <c r="D81" s="18"/>
      <c r="E81" s="18">
        <f>F81+G81+H81+J81</f>
        <v>420</v>
      </c>
      <c r="F81" s="18">
        <f>200+220</f>
        <v>420</v>
      </c>
      <c r="G81" s="18"/>
      <c r="H81" s="18"/>
      <c r="I81" s="18"/>
      <c r="J81" s="18"/>
      <c r="K81" s="3" t="s">
        <v>47</v>
      </c>
      <c r="L81" s="52" t="s">
        <v>220</v>
      </c>
    </row>
    <row r="82" spans="1:12" ht="31.5">
      <c r="A82" s="1"/>
      <c r="B82" s="2"/>
      <c r="C82" s="18">
        <f t="shared" si="15"/>
        <v>401</v>
      </c>
      <c r="D82" s="18">
        <f>340+61</f>
        <v>401</v>
      </c>
      <c r="E82" s="18">
        <f t="shared" si="16"/>
        <v>0</v>
      </c>
      <c r="F82" s="18"/>
      <c r="G82" s="18"/>
      <c r="H82" s="18"/>
      <c r="I82" s="18"/>
      <c r="J82" s="18"/>
      <c r="K82" s="3" t="s">
        <v>44</v>
      </c>
      <c r="L82" s="49"/>
    </row>
    <row r="83" spans="1:12" ht="63">
      <c r="A83" s="79"/>
      <c r="B83" s="86"/>
      <c r="C83" s="81">
        <f t="shared" si="2"/>
        <v>42</v>
      </c>
      <c r="D83" s="81">
        <f>30+12</f>
        <v>42</v>
      </c>
      <c r="E83" s="81">
        <f t="shared" si="3"/>
        <v>0</v>
      </c>
      <c r="F83" s="81"/>
      <c r="G83" s="81"/>
      <c r="H83" s="81"/>
      <c r="I83" s="81"/>
      <c r="J83" s="81"/>
      <c r="K83" s="71" t="s">
        <v>88</v>
      </c>
      <c r="L83" s="52"/>
    </row>
    <row r="84" spans="1:12" ht="94.5">
      <c r="A84" s="7"/>
      <c r="B84" s="8"/>
      <c r="C84" s="18">
        <f t="shared" si="2"/>
        <v>277</v>
      </c>
      <c r="D84" s="18"/>
      <c r="E84" s="18">
        <f t="shared" si="3"/>
        <v>277</v>
      </c>
      <c r="F84" s="18">
        <v>277</v>
      </c>
      <c r="G84" s="18"/>
      <c r="H84" s="18"/>
      <c r="I84" s="18"/>
      <c r="J84" s="18"/>
      <c r="K84" s="3" t="s">
        <v>164</v>
      </c>
      <c r="L84" s="49"/>
    </row>
    <row r="85" spans="1:12">
      <c r="A85" s="79"/>
      <c r="B85" s="86"/>
      <c r="C85" s="81">
        <f t="shared" si="2"/>
        <v>1500</v>
      </c>
      <c r="D85" s="81"/>
      <c r="E85" s="81">
        <f t="shared" si="3"/>
        <v>1500</v>
      </c>
      <c r="F85" s="81">
        <v>1500</v>
      </c>
      <c r="G85" s="81"/>
      <c r="H85" s="81"/>
      <c r="I85" s="81"/>
      <c r="J85" s="81"/>
      <c r="K85" s="71" t="s">
        <v>221</v>
      </c>
      <c r="L85" s="52"/>
    </row>
    <row r="86" spans="1:12" ht="47.25">
      <c r="A86" s="7"/>
      <c r="B86" s="8"/>
      <c r="C86" s="18">
        <f t="shared" si="2"/>
        <v>500</v>
      </c>
      <c r="D86" s="18"/>
      <c r="E86" s="18">
        <f t="shared" si="3"/>
        <v>500</v>
      </c>
      <c r="F86" s="18">
        <v>500</v>
      </c>
      <c r="G86" s="18"/>
      <c r="H86" s="18"/>
      <c r="I86" s="18"/>
      <c r="J86" s="18"/>
      <c r="K86" s="3" t="s">
        <v>181</v>
      </c>
      <c r="L86" s="49"/>
    </row>
    <row r="87" spans="1:12" ht="47.25">
      <c r="A87" s="7"/>
      <c r="B87" s="8"/>
      <c r="C87" s="18">
        <f t="shared" si="2"/>
        <v>190</v>
      </c>
      <c r="D87" s="18"/>
      <c r="E87" s="18">
        <f t="shared" si="3"/>
        <v>190</v>
      </c>
      <c r="F87" s="18">
        <v>190</v>
      </c>
      <c r="G87" s="18"/>
      <c r="H87" s="18"/>
      <c r="I87" s="18"/>
      <c r="J87" s="18"/>
      <c r="K87" s="3" t="s">
        <v>182</v>
      </c>
      <c r="L87" s="49"/>
    </row>
    <row r="88" spans="1:12" ht="31.5">
      <c r="A88" s="7"/>
      <c r="B88" s="8"/>
      <c r="C88" s="18">
        <f t="shared" si="2"/>
        <v>-400</v>
      </c>
      <c r="D88" s="18"/>
      <c r="E88" s="18">
        <f t="shared" si="3"/>
        <v>-400</v>
      </c>
      <c r="F88" s="18">
        <v>-400</v>
      </c>
      <c r="G88" s="18"/>
      <c r="H88" s="18"/>
      <c r="I88" s="18"/>
      <c r="J88" s="18"/>
      <c r="K88" s="3" t="s">
        <v>192</v>
      </c>
      <c r="L88" s="48" t="s">
        <v>222</v>
      </c>
    </row>
    <row r="89" spans="1:12">
      <c r="A89" s="1" t="s">
        <v>63</v>
      </c>
      <c r="B89" s="2" t="s">
        <v>64</v>
      </c>
      <c r="C89" s="17">
        <f t="shared" si="2"/>
        <v>100.14</v>
      </c>
      <c r="D89" s="17">
        <f>D90</f>
        <v>0</v>
      </c>
      <c r="E89" s="17">
        <f t="shared" ref="E89:J89" si="17">E90</f>
        <v>100.14</v>
      </c>
      <c r="F89" s="17">
        <f t="shared" si="17"/>
        <v>100.14</v>
      </c>
      <c r="G89" s="17">
        <f t="shared" si="17"/>
        <v>0</v>
      </c>
      <c r="H89" s="17">
        <f t="shared" si="17"/>
        <v>0</v>
      </c>
      <c r="I89" s="17"/>
      <c r="J89" s="17">
        <f t="shared" si="17"/>
        <v>0</v>
      </c>
      <c r="K89" s="3"/>
      <c r="L89" s="49"/>
    </row>
    <row r="90" spans="1:12" ht="47.25">
      <c r="A90" s="68"/>
      <c r="B90" s="69"/>
      <c r="C90" s="81">
        <f t="shared" si="2"/>
        <v>100.14</v>
      </c>
      <c r="D90" s="81"/>
      <c r="E90" s="81">
        <f t="shared" ref="E90" si="18">F90+G90+H90+J90</f>
        <v>100.14</v>
      </c>
      <c r="F90" s="81">
        <v>100.14</v>
      </c>
      <c r="G90" s="81"/>
      <c r="H90" s="81"/>
      <c r="I90" s="81"/>
      <c r="J90" s="81"/>
      <c r="K90" s="71" t="s">
        <v>65</v>
      </c>
      <c r="L90" s="52"/>
    </row>
    <row r="91" spans="1:12" ht="114" customHeight="1">
      <c r="A91" s="73" t="s">
        <v>144</v>
      </c>
      <c r="B91" s="74" t="s">
        <v>145</v>
      </c>
      <c r="C91" s="75">
        <f>D91+E91</f>
        <v>90</v>
      </c>
      <c r="D91" s="75">
        <v>90</v>
      </c>
      <c r="E91" s="75"/>
      <c r="F91" s="75"/>
      <c r="G91" s="75"/>
      <c r="H91" s="75"/>
      <c r="I91" s="75"/>
      <c r="J91" s="75"/>
      <c r="K91" s="87" t="s">
        <v>146</v>
      </c>
      <c r="L91" s="72"/>
    </row>
    <row r="92" spans="1:12" ht="31.5">
      <c r="A92" s="1" t="s">
        <v>78</v>
      </c>
      <c r="B92" s="2" t="s">
        <v>80</v>
      </c>
      <c r="C92" s="17">
        <f t="shared" si="2"/>
        <v>1000.22</v>
      </c>
      <c r="D92" s="17">
        <f>D93+D94+D95</f>
        <v>0</v>
      </c>
      <c r="E92" s="17">
        <f t="shared" ref="E92:J92" si="19">E93+E94+E95</f>
        <v>1000.22</v>
      </c>
      <c r="F92" s="17">
        <f t="shared" si="19"/>
        <v>1000.22</v>
      </c>
      <c r="G92" s="17">
        <f t="shared" si="19"/>
        <v>0</v>
      </c>
      <c r="H92" s="17">
        <f t="shared" si="19"/>
        <v>0</v>
      </c>
      <c r="I92" s="17"/>
      <c r="J92" s="17">
        <f t="shared" si="19"/>
        <v>0</v>
      </c>
      <c r="K92" s="3"/>
      <c r="L92" s="49"/>
    </row>
    <row r="93" spans="1:12" ht="78.75">
      <c r="A93" s="68"/>
      <c r="B93" s="69"/>
      <c r="C93" s="81">
        <f t="shared" si="2"/>
        <v>190</v>
      </c>
      <c r="D93" s="81"/>
      <c r="E93" s="81">
        <f t="shared" si="3"/>
        <v>190</v>
      </c>
      <c r="F93" s="81">
        <v>190</v>
      </c>
      <c r="G93" s="81"/>
      <c r="H93" s="81"/>
      <c r="I93" s="81"/>
      <c r="J93" s="81"/>
      <c r="K93" s="71" t="s">
        <v>79</v>
      </c>
      <c r="L93" s="52"/>
    </row>
    <row r="94" spans="1:12" ht="47.25">
      <c r="A94" s="68"/>
      <c r="B94" s="69"/>
      <c r="C94" s="81">
        <f t="shared" si="2"/>
        <v>785</v>
      </c>
      <c r="D94" s="81"/>
      <c r="E94" s="81">
        <f t="shared" si="3"/>
        <v>785</v>
      </c>
      <c r="F94" s="81">
        <v>785</v>
      </c>
      <c r="G94" s="81"/>
      <c r="H94" s="81"/>
      <c r="I94" s="81"/>
      <c r="J94" s="81"/>
      <c r="K94" s="71" t="s">
        <v>81</v>
      </c>
      <c r="L94" s="52"/>
    </row>
    <row r="95" spans="1:12" ht="47.25">
      <c r="A95" s="68"/>
      <c r="B95" s="69"/>
      <c r="C95" s="81">
        <f t="shared" si="2"/>
        <v>25.22</v>
      </c>
      <c r="D95" s="81"/>
      <c r="E95" s="81">
        <f t="shared" si="3"/>
        <v>25.22</v>
      </c>
      <c r="F95" s="81">
        <v>25.22</v>
      </c>
      <c r="G95" s="81"/>
      <c r="H95" s="81"/>
      <c r="I95" s="81"/>
      <c r="J95" s="81"/>
      <c r="K95" s="71" t="s">
        <v>82</v>
      </c>
      <c r="L95" s="52"/>
    </row>
    <row r="96" spans="1:12" ht="47.25">
      <c r="A96" s="1" t="s">
        <v>73</v>
      </c>
      <c r="B96" s="2" t="s">
        <v>74</v>
      </c>
      <c r="C96" s="17">
        <f>D96+E96</f>
        <v>390</v>
      </c>
      <c r="D96" s="17">
        <f>D97+D98</f>
        <v>0</v>
      </c>
      <c r="E96" s="17">
        <f>E97+E98+E99</f>
        <v>390</v>
      </c>
      <c r="F96" s="17">
        <f t="shared" ref="F96:I96" si="20">F97+F98+F99</f>
        <v>247.39528999999999</v>
      </c>
      <c r="G96" s="17">
        <f t="shared" si="20"/>
        <v>0</v>
      </c>
      <c r="H96" s="17">
        <f t="shared" si="20"/>
        <v>0</v>
      </c>
      <c r="I96" s="17">
        <f t="shared" si="20"/>
        <v>142.60471000000001</v>
      </c>
      <c r="J96" s="17">
        <f>J97+J98</f>
        <v>0</v>
      </c>
      <c r="K96" s="3"/>
      <c r="L96" s="49"/>
    </row>
    <row r="97" spans="1:12" ht="31.5">
      <c r="A97" s="7"/>
      <c r="B97" s="8"/>
      <c r="C97" s="18">
        <f>D97+E97</f>
        <v>316</v>
      </c>
      <c r="D97" s="18"/>
      <c r="E97" s="18">
        <f>F97+G97+H97+J97+I97</f>
        <v>316</v>
      </c>
      <c r="F97" s="18">
        <v>247.39528999999999</v>
      </c>
      <c r="G97" s="18"/>
      <c r="H97" s="18"/>
      <c r="I97" s="18">
        <v>68.604709999999997</v>
      </c>
      <c r="J97" s="18"/>
      <c r="K97" s="3" t="s">
        <v>75</v>
      </c>
      <c r="L97" s="49"/>
    </row>
    <row r="98" spans="1:12">
      <c r="A98" s="7"/>
      <c r="B98" s="8"/>
      <c r="C98" s="18">
        <f t="shared" ref="C98:C99" si="21">D98+E98</f>
        <v>44</v>
      </c>
      <c r="D98" s="18"/>
      <c r="E98" s="18">
        <f t="shared" ref="E98:E99" si="22">F98+G98+H98+J98+I98</f>
        <v>44</v>
      </c>
      <c r="F98" s="18"/>
      <c r="G98" s="18"/>
      <c r="H98" s="18"/>
      <c r="I98" s="18">
        <v>44</v>
      </c>
      <c r="J98" s="18"/>
      <c r="K98" s="3" t="s">
        <v>201</v>
      </c>
      <c r="L98" s="49"/>
    </row>
    <row r="99" spans="1:12" ht="78.75">
      <c r="A99" s="79"/>
      <c r="B99" s="86"/>
      <c r="C99" s="81">
        <f t="shared" si="21"/>
        <v>30</v>
      </c>
      <c r="D99" s="81"/>
      <c r="E99" s="81">
        <f t="shared" si="22"/>
        <v>30</v>
      </c>
      <c r="F99" s="81"/>
      <c r="G99" s="81"/>
      <c r="H99" s="81"/>
      <c r="I99" s="81">
        <v>30</v>
      </c>
      <c r="J99" s="81"/>
      <c r="K99" s="71" t="s">
        <v>163</v>
      </c>
      <c r="L99" s="52"/>
    </row>
    <row r="100" spans="1:12" ht="94.5">
      <c r="A100" s="54" t="s">
        <v>50</v>
      </c>
      <c r="B100" s="55" t="s">
        <v>51</v>
      </c>
      <c r="C100" s="57">
        <f t="shared" si="2"/>
        <v>1000</v>
      </c>
      <c r="D100" s="57"/>
      <c r="E100" s="57">
        <f t="shared" si="3"/>
        <v>1000</v>
      </c>
      <c r="F100" s="57">
        <v>1000</v>
      </c>
      <c r="G100" s="57"/>
      <c r="H100" s="57"/>
      <c r="I100" s="57"/>
      <c r="J100" s="57"/>
      <c r="K100" s="59" t="s">
        <v>58</v>
      </c>
      <c r="L100" s="53"/>
    </row>
    <row r="101" spans="1:12" ht="47.25">
      <c r="A101" s="1" t="s">
        <v>52</v>
      </c>
      <c r="B101" s="2" t="s">
        <v>53</v>
      </c>
      <c r="C101" s="17">
        <f t="shared" si="2"/>
        <v>616.73</v>
      </c>
      <c r="D101" s="17">
        <f>D102+D103+D104+D105+D106+D107</f>
        <v>0</v>
      </c>
      <c r="E101" s="17">
        <f t="shared" ref="E101:J101" si="23">E102+E103+E104+E105+E106+E107</f>
        <v>616.73</v>
      </c>
      <c r="F101" s="17">
        <f>F102+F103+F104+F105+F106+F107+F108+F109+F110</f>
        <v>616.73</v>
      </c>
      <c r="G101" s="17">
        <f t="shared" si="23"/>
        <v>0</v>
      </c>
      <c r="H101" s="17">
        <f t="shared" si="23"/>
        <v>0</v>
      </c>
      <c r="I101" s="17">
        <f t="shared" si="23"/>
        <v>0</v>
      </c>
      <c r="J101" s="17">
        <f t="shared" si="23"/>
        <v>0</v>
      </c>
      <c r="K101" s="3" t="s">
        <v>129</v>
      </c>
      <c r="L101" s="49"/>
    </row>
    <row r="102" spans="1:12" ht="31.5">
      <c r="A102" s="77"/>
      <c r="B102" s="85"/>
      <c r="C102" s="58">
        <f t="shared" si="2"/>
        <v>193.83</v>
      </c>
      <c r="D102" s="58"/>
      <c r="E102" s="58">
        <f t="shared" si="3"/>
        <v>193.83</v>
      </c>
      <c r="F102" s="58">
        <v>193.83</v>
      </c>
      <c r="G102" s="58"/>
      <c r="H102" s="58"/>
      <c r="I102" s="58"/>
      <c r="J102" s="58"/>
      <c r="K102" s="88" t="s">
        <v>130</v>
      </c>
      <c r="L102" s="53"/>
    </row>
    <row r="103" spans="1:12" ht="31.5">
      <c r="A103" s="77"/>
      <c r="B103" s="85"/>
      <c r="C103" s="58">
        <f t="shared" si="2"/>
        <v>16.559999999999999</v>
      </c>
      <c r="D103" s="58"/>
      <c r="E103" s="58">
        <f t="shared" si="3"/>
        <v>16.559999999999999</v>
      </c>
      <c r="F103" s="58">
        <v>16.559999999999999</v>
      </c>
      <c r="G103" s="58"/>
      <c r="H103" s="58"/>
      <c r="I103" s="58"/>
      <c r="J103" s="58"/>
      <c r="K103" s="88" t="s">
        <v>131</v>
      </c>
      <c r="L103" s="53"/>
    </row>
    <row r="104" spans="1:12" ht="31.5">
      <c r="A104" s="79"/>
      <c r="B104" s="86"/>
      <c r="C104" s="81">
        <f t="shared" si="2"/>
        <v>36.340000000000003</v>
      </c>
      <c r="D104" s="81"/>
      <c r="E104" s="81">
        <f t="shared" si="3"/>
        <v>36.340000000000003</v>
      </c>
      <c r="F104" s="81">
        <v>36.340000000000003</v>
      </c>
      <c r="G104" s="81"/>
      <c r="H104" s="81"/>
      <c r="I104" s="81"/>
      <c r="J104" s="81"/>
      <c r="K104" s="71" t="s">
        <v>132</v>
      </c>
      <c r="L104" s="52"/>
    </row>
    <row r="105" spans="1:12">
      <c r="A105" s="79"/>
      <c r="B105" s="86"/>
      <c r="C105" s="81">
        <f t="shared" si="2"/>
        <v>100</v>
      </c>
      <c r="D105" s="81"/>
      <c r="E105" s="81">
        <f t="shared" si="3"/>
        <v>100</v>
      </c>
      <c r="F105" s="81">
        <v>100</v>
      </c>
      <c r="G105" s="81"/>
      <c r="H105" s="81"/>
      <c r="I105" s="81"/>
      <c r="J105" s="81"/>
      <c r="K105" s="71" t="s">
        <v>133</v>
      </c>
      <c r="L105" s="52"/>
    </row>
    <row r="106" spans="1:12">
      <c r="A106" s="79"/>
      <c r="B106" s="86"/>
      <c r="C106" s="81">
        <f t="shared" si="2"/>
        <v>120</v>
      </c>
      <c r="D106" s="81"/>
      <c r="E106" s="81">
        <f t="shared" si="3"/>
        <v>120</v>
      </c>
      <c r="F106" s="81">
        <v>120</v>
      </c>
      <c r="G106" s="81"/>
      <c r="H106" s="81"/>
      <c r="I106" s="81"/>
      <c r="J106" s="81"/>
      <c r="K106" s="71" t="s">
        <v>134</v>
      </c>
      <c r="L106" s="52"/>
    </row>
    <row r="107" spans="1:12">
      <c r="A107" s="79"/>
      <c r="B107" s="86"/>
      <c r="C107" s="81">
        <f t="shared" si="2"/>
        <v>150</v>
      </c>
      <c r="D107" s="81"/>
      <c r="E107" s="81">
        <f t="shared" si="3"/>
        <v>150</v>
      </c>
      <c r="F107" s="81">
        <v>150</v>
      </c>
      <c r="G107" s="81"/>
      <c r="H107" s="81"/>
      <c r="I107" s="81"/>
      <c r="J107" s="81"/>
      <c r="K107" s="71" t="s">
        <v>224</v>
      </c>
      <c r="L107" s="52"/>
    </row>
    <row r="108" spans="1:12" ht="31.5">
      <c r="A108" s="7"/>
      <c r="B108" s="8"/>
      <c r="C108" s="18">
        <f t="shared" si="2"/>
        <v>-3.69</v>
      </c>
      <c r="D108" s="18"/>
      <c r="E108" s="18">
        <f t="shared" si="3"/>
        <v>-3.69</v>
      </c>
      <c r="F108" s="18">
        <v>-3.69</v>
      </c>
      <c r="G108" s="18"/>
      <c r="H108" s="18"/>
      <c r="I108" s="18"/>
      <c r="J108" s="18"/>
      <c r="K108" s="3" t="s">
        <v>128</v>
      </c>
      <c r="L108" s="48" t="s">
        <v>223</v>
      </c>
    </row>
    <row r="109" spans="1:12" ht="31.5">
      <c r="A109" s="7"/>
      <c r="B109" s="8"/>
      <c r="C109" s="18">
        <f t="shared" si="2"/>
        <v>-11.8</v>
      </c>
      <c r="D109" s="18"/>
      <c r="E109" s="18">
        <f t="shared" si="3"/>
        <v>-11.8</v>
      </c>
      <c r="F109" s="18">
        <v>-11.8</v>
      </c>
      <c r="G109" s="18"/>
      <c r="H109" s="18"/>
      <c r="I109" s="18"/>
      <c r="J109" s="18"/>
      <c r="K109" s="3" t="s">
        <v>135</v>
      </c>
      <c r="L109" s="48" t="s">
        <v>223</v>
      </c>
    </row>
    <row r="110" spans="1:12">
      <c r="A110" s="7"/>
      <c r="B110" s="8"/>
      <c r="C110" s="18">
        <f t="shared" si="2"/>
        <v>15.49</v>
      </c>
      <c r="D110" s="18"/>
      <c r="E110" s="18">
        <f t="shared" si="3"/>
        <v>15.49</v>
      </c>
      <c r="F110" s="18">
        <v>15.49</v>
      </c>
      <c r="G110" s="18"/>
      <c r="H110" s="18"/>
      <c r="I110" s="18"/>
      <c r="J110" s="18"/>
      <c r="K110" s="3" t="s">
        <v>136</v>
      </c>
      <c r="L110" s="49"/>
    </row>
    <row r="111" spans="1:12" ht="31.5">
      <c r="A111" s="1" t="s">
        <v>76</v>
      </c>
      <c r="B111" s="2" t="s">
        <v>77</v>
      </c>
      <c r="C111" s="17">
        <f>C112+C113+C114+C115+C116</f>
        <v>1002</v>
      </c>
      <c r="D111" s="17">
        <f t="shared" ref="D111:J111" si="24">D112+D113+D114+D115+D116</f>
        <v>0</v>
      </c>
      <c r="E111" s="17">
        <f t="shared" si="24"/>
        <v>1002</v>
      </c>
      <c r="F111" s="17">
        <f t="shared" si="24"/>
        <v>0</v>
      </c>
      <c r="G111" s="17">
        <f t="shared" si="24"/>
        <v>1002</v>
      </c>
      <c r="H111" s="17">
        <f t="shared" si="24"/>
        <v>0</v>
      </c>
      <c r="I111" s="17">
        <f t="shared" si="24"/>
        <v>0</v>
      </c>
      <c r="J111" s="17">
        <f t="shared" si="24"/>
        <v>0</v>
      </c>
      <c r="K111" s="3"/>
      <c r="L111" s="49"/>
    </row>
    <row r="112" spans="1:12" ht="31.5">
      <c r="A112" s="1"/>
      <c r="B112" s="2"/>
      <c r="C112" s="18">
        <f t="shared" si="2"/>
        <v>102</v>
      </c>
      <c r="D112" s="18"/>
      <c r="E112" s="18">
        <f t="shared" si="3"/>
        <v>102</v>
      </c>
      <c r="F112" s="18"/>
      <c r="G112" s="18">
        <v>102</v>
      </c>
      <c r="H112" s="17"/>
      <c r="I112" s="17"/>
      <c r="J112" s="17"/>
      <c r="K112" s="3" t="s">
        <v>112</v>
      </c>
      <c r="L112" s="49"/>
    </row>
    <row r="113" spans="1:12" ht="63">
      <c r="A113" s="1"/>
      <c r="B113" s="2"/>
      <c r="C113" s="18">
        <f t="shared" si="2"/>
        <v>100</v>
      </c>
      <c r="D113" s="18"/>
      <c r="E113" s="18">
        <f t="shared" si="3"/>
        <v>100</v>
      </c>
      <c r="F113" s="18"/>
      <c r="G113" s="18">
        <v>100</v>
      </c>
      <c r="H113" s="17"/>
      <c r="I113" s="17"/>
      <c r="J113" s="17"/>
      <c r="K113" s="3" t="s">
        <v>116</v>
      </c>
      <c r="L113" s="49"/>
    </row>
    <row r="114" spans="1:12" ht="47.25">
      <c r="A114" s="1"/>
      <c r="B114" s="2"/>
      <c r="C114" s="18">
        <f t="shared" si="2"/>
        <v>200</v>
      </c>
      <c r="D114" s="18"/>
      <c r="E114" s="18">
        <f t="shared" si="3"/>
        <v>200</v>
      </c>
      <c r="F114" s="18"/>
      <c r="G114" s="18">
        <v>200</v>
      </c>
      <c r="H114" s="17"/>
      <c r="I114" s="17"/>
      <c r="J114" s="17"/>
      <c r="K114" s="3" t="s">
        <v>140</v>
      </c>
      <c r="L114" s="49"/>
    </row>
    <row r="115" spans="1:12" ht="47.25">
      <c r="A115" s="1"/>
      <c r="B115" s="2"/>
      <c r="C115" s="18">
        <f t="shared" si="2"/>
        <v>200</v>
      </c>
      <c r="D115" s="18"/>
      <c r="E115" s="18">
        <f t="shared" si="3"/>
        <v>200</v>
      </c>
      <c r="F115" s="18"/>
      <c r="G115" s="18">
        <v>200</v>
      </c>
      <c r="H115" s="17"/>
      <c r="I115" s="17"/>
      <c r="J115" s="17"/>
      <c r="K115" s="3" t="s">
        <v>193</v>
      </c>
      <c r="L115" s="49"/>
    </row>
    <row r="116" spans="1:12" ht="31.5">
      <c r="A116" s="1"/>
      <c r="B116" s="2"/>
      <c r="C116" s="18">
        <f t="shared" si="2"/>
        <v>400</v>
      </c>
      <c r="D116" s="18"/>
      <c r="E116" s="18">
        <f t="shared" si="3"/>
        <v>400</v>
      </c>
      <c r="F116" s="18"/>
      <c r="G116" s="18">
        <v>400</v>
      </c>
      <c r="H116" s="17"/>
      <c r="I116" s="17"/>
      <c r="J116" s="17"/>
      <c r="K116" s="3" t="s">
        <v>192</v>
      </c>
      <c r="L116" s="48" t="s">
        <v>225</v>
      </c>
    </row>
    <row r="117" spans="1:12" ht="47.25">
      <c r="A117" s="12" t="s">
        <v>92</v>
      </c>
      <c r="B117" s="13" t="s">
        <v>91</v>
      </c>
      <c r="C117" s="19">
        <f>C118+C119</f>
        <v>11280.066350000001</v>
      </c>
      <c r="D117" s="19">
        <f t="shared" ref="D117:I117" si="25">D118+D119</f>
        <v>0</v>
      </c>
      <c r="E117" s="19">
        <f t="shared" si="25"/>
        <v>11280.066350000001</v>
      </c>
      <c r="F117" s="19">
        <f t="shared" si="25"/>
        <v>5200</v>
      </c>
      <c r="G117" s="19">
        <f t="shared" si="25"/>
        <v>0</v>
      </c>
      <c r="H117" s="19">
        <f t="shared" si="25"/>
        <v>6080.0663500000001</v>
      </c>
      <c r="I117" s="19">
        <f t="shared" si="25"/>
        <v>0</v>
      </c>
      <c r="J117" s="19">
        <f t="shared" ref="J117" si="26">J118</f>
        <v>0</v>
      </c>
      <c r="K117" s="14"/>
      <c r="L117" s="49"/>
    </row>
    <row r="118" spans="1:12" ht="63">
      <c r="A118" s="68" t="s">
        <v>98</v>
      </c>
      <c r="B118" s="69" t="s">
        <v>80</v>
      </c>
      <c r="C118" s="70">
        <f>D118+E118</f>
        <v>5200</v>
      </c>
      <c r="D118" s="70">
        <v>0</v>
      </c>
      <c r="E118" s="70">
        <f>F118+G118+H118</f>
        <v>5200</v>
      </c>
      <c r="F118" s="70">
        <v>5200</v>
      </c>
      <c r="G118" s="70"/>
      <c r="H118" s="70"/>
      <c r="I118" s="70"/>
      <c r="J118" s="70">
        <f t="shared" ref="J118" si="27">J119+J120</f>
        <v>0</v>
      </c>
      <c r="K118" s="71" t="s">
        <v>100</v>
      </c>
      <c r="L118" s="52"/>
    </row>
    <row r="119" spans="1:12" ht="141.75">
      <c r="A119" s="1" t="s">
        <v>161</v>
      </c>
      <c r="B119" s="2" t="s">
        <v>162</v>
      </c>
      <c r="C119" s="17">
        <f t="shared" ref="C119" si="28">D119+E119</f>
        <v>6080.0663500000001</v>
      </c>
      <c r="D119" s="17"/>
      <c r="E119" s="17">
        <f>G119+H119</f>
        <v>6080.0663500000001</v>
      </c>
      <c r="F119" s="17"/>
      <c r="G119" s="17"/>
      <c r="H119" s="17">
        <f>H120+H121</f>
        <v>6080.0663500000001</v>
      </c>
      <c r="I119" s="17"/>
      <c r="J119" s="18"/>
      <c r="K119" s="3"/>
      <c r="L119" s="49"/>
    </row>
    <row r="120" spans="1:12" ht="94.5">
      <c r="A120" s="79"/>
      <c r="B120" s="86"/>
      <c r="C120" s="81">
        <f t="shared" si="2"/>
        <v>5999.3874999999998</v>
      </c>
      <c r="D120" s="81"/>
      <c r="E120" s="81">
        <f t="shared" si="3"/>
        <v>5999.3874999999998</v>
      </c>
      <c r="F120" s="81"/>
      <c r="G120" s="81"/>
      <c r="H120" s="81">
        <v>5999.3874999999998</v>
      </c>
      <c r="I120" s="81"/>
      <c r="J120" s="81"/>
      <c r="K120" s="71" t="s">
        <v>99</v>
      </c>
      <c r="L120" s="52"/>
    </row>
    <row r="121" spans="1:12" ht="63">
      <c r="A121" s="79"/>
      <c r="B121" s="86"/>
      <c r="C121" s="81">
        <f t="shared" ref="C121" si="29">D121+E121</f>
        <v>80.678849999999997</v>
      </c>
      <c r="D121" s="81"/>
      <c r="E121" s="81">
        <f t="shared" ref="E121" si="30">F121+G121+H121+J121</f>
        <v>80.678849999999997</v>
      </c>
      <c r="F121" s="81"/>
      <c r="G121" s="81"/>
      <c r="H121" s="81">
        <v>80.678849999999997</v>
      </c>
      <c r="I121" s="81"/>
      <c r="J121" s="81"/>
      <c r="K121" s="71" t="s">
        <v>100</v>
      </c>
      <c r="L121" s="52"/>
    </row>
    <row r="122" spans="1:12" s="44" customFormat="1" ht="47.25">
      <c r="A122" s="42" t="s">
        <v>206</v>
      </c>
      <c r="B122" s="43" t="s">
        <v>205</v>
      </c>
      <c r="C122" s="45">
        <f>D122+E122</f>
        <v>100</v>
      </c>
      <c r="D122" s="45">
        <f>D123</f>
        <v>100</v>
      </c>
      <c r="E122" s="45">
        <f t="shared" ref="E122:J122" si="31">E123</f>
        <v>0</v>
      </c>
      <c r="F122" s="45">
        <f t="shared" si="31"/>
        <v>0</v>
      </c>
      <c r="G122" s="45">
        <f t="shared" si="31"/>
        <v>0</v>
      </c>
      <c r="H122" s="45">
        <f t="shared" si="31"/>
        <v>0</v>
      </c>
      <c r="I122" s="45">
        <f t="shared" si="31"/>
        <v>0</v>
      </c>
      <c r="J122" s="45">
        <f t="shared" si="31"/>
        <v>0</v>
      </c>
      <c r="K122" s="46"/>
      <c r="L122" s="51"/>
    </row>
    <row r="123" spans="1:12" ht="47.25">
      <c r="A123" s="89" t="s">
        <v>207</v>
      </c>
      <c r="B123" s="66" t="s">
        <v>41</v>
      </c>
      <c r="C123" s="81">
        <f>D123+E123</f>
        <v>100</v>
      </c>
      <c r="D123" s="81">
        <v>100</v>
      </c>
      <c r="E123" s="81"/>
      <c r="F123" s="81"/>
      <c r="G123" s="81"/>
      <c r="H123" s="81"/>
      <c r="I123" s="81"/>
      <c r="J123" s="81"/>
      <c r="K123" s="71" t="s">
        <v>208</v>
      </c>
      <c r="L123" s="52"/>
    </row>
    <row r="124" spans="1:12" ht="31.5">
      <c r="A124" s="35" t="s">
        <v>151</v>
      </c>
      <c r="B124" s="13" t="s">
        <v>154</v>
      </c>
      <c r="C124" s="19">
        <f>C125</f>
        <v>7662.5249999999996</v>
      </c>
      <c r="D124" s="19">
        <f t="shared" ref="D124:J124" si="32">D125</f>
        <v>3393.4749999999999</v>
      </c>
      <c r="E124" s="19">
        <f t="shared" si="32"/>
        <v>4269.05</v>
      </c>
      <c r="F124" s="19">
        <f t="shared" si="32"/>
        <v>4269.05</v>
      </c>
      <c r="G124" s="19">
        <f t="shared" si="32"/>
        <v>0</v>
      </c>
      <c r="H124" s="19">
        <f t="shared" si="32"/>
        <v>0</v>
      </c>
      <c r="I124" s="19"/>
      <c r="J124" s="19">
        <f t="shared" si="32"/>
        <v>0</v>
      </c>
      <c r="K124" s="14"/>
      <c r="L124" s="49"/>
    </row>
    <row r="125" spans="1:12" ht="63">
      <c r="A125" s="90" t="s">
        <v>152</v>
      </c>
      <c r="B125" s="74" t="s">
        <v>153</v>
      </c>
      <c r="C125" s="75">
        <f>D125+E125</f>
        <v>7662.5249999999996</v>
      </c>
      <c r="D125" s="75">
        <v>3393.4749999999999</v>
      </c>
      <c r="E125" s="75">
        <f>F125+G125+H125</f>
        <v>4269.05</v>
      </c>
      <c r="F125" s="75">
        <v>4269.05</v>
      </c>
      <c r="G125" s="75"/>
      <c r="H125" s="75"/>
      <c r="I125" s="75"/>
      <c r="J125" s="47"/>
      <c r="K125" s="87" t="s">
        <v>155</v>
      </c>
      <c r="L125" s="72"/>
    </row>
    <row r="126" spans="1:12">
      <c r="A126" s="34"/>
      <c r="B126" s="2"/>
      <c r="C126" s="17"/>
      <c r="D126" s="17"/>
      <c r="E126" s="17"/>
      <c r="F126" s="17"/>
      <c r="G126" s="17"/>
      <c r="H126" s="17"/>
      <c r="I126" s="17"/>
      <c r="J126" s="18"/>
      <c r="K126" s="31"/>
      <c r="L126" s="49"/>
    </row>
    <row r="127" spans="1:12" ht="31.5">
      <c r="A127" s="35"/>
      <c r="B127" s="13" t="s">
        <v>183</v>
      </c>
      <c r="C127" s="19">
        <f>D127+E127</f>
        <v>-2886.6570000000002</v>
      </c>
      <c r="D127" s="19">
        <f>D128+D129+D130+D131+D132</f>
        <v>-2286.6570000000002</v>
      </c>
      <c r="E127" s="19">
        <f t="shared" ref="E127:H127" si="33">E128+E129+E130+E131+E132</f>
        <v>-600</v>
      </c>
      <c r="F127" s="19">
        <f t="shared" si="33"/>
        <v>-600</v>
      </c>
      <c r="G127" s="19">
        <f t="shared" si="33"/>
        <v>0</v>
      </c>
      <c r="H127" s="19">
        <f t="shared" si="33"/>
        <v>0</v>
      </c>
      <c r="I127" s="19"/>
      <c r="J127" s="38"/>
      <c r="K127" s="14"/>
      <c r="L127" s="49"/>
    </row>
    <row r="128" spans="1:12" ht="78.75">
      <c r="A128" s="91" t="s">
        <v>186</v>
      </c>
      <c r="B128" s="85" t="s">
        <v>184</v>
      </c>
      <c r="C128" s="58">
        <f>D128+E128</f>
        <v>-3295</v>
      </c>
      <c r="D128" s="58">
        <v>-3295</v>
      </c>
      <c r="E128" s="58"/>
      <c r="F128" s="58"/>
      <c r="G128" s="58"/>
      <c r="H128" s="58"/>
      <c r="I128" s="58"/>
      <c r="J128" s="58"/>
      <c r="K128" s="59"/>
      <c r="L128" s="53"/>
    </row>
    <row r="129" spans="1:12" ht="31.5">
      <c r="A129" s="92" t="s">
        <v>89</v>
      </c>
      <c r="B129" s="85" t="s">
        <v>185</v>
      </c>
      <c r="C129" s="58">
        <f t="shared" ref="C129:C132" si="34">D129+E129</f>
        <v>433.34300000000002</v>
      </c>
      <c r="D129" s="58">
        <v>433.34300000000002</v>
      </c>
      <c r="E129" s="58"/>
      <c r="F129" s="58"/>
      <c r="G129" s="58"/>
      <c r="H129" s="58"/>
      <c r="I129" s="58"/>
      <c r="J129" s="58"/>
      <c r="K129" s="59"/>
      <c r="L129" s="53"/>
    </row>
    <row r="130" spans="1:12">
      <c r="A130" s="92" t="s">
        <v>187</v>
      </c>
      <c r="B130" s="85" t="s">
        <v>188</v>
      </c>
      <c r="C130" s="58">
        <f t="shared" si="34"/>
        <v>363</v>
      </c>
      <c r="D130" s="58">
        <v>363</v>
      </c>
      <c r="E130" s="58"/>
      <c r="F130" s="58"/>
      <c r="G130" s="58"/>
      <c r="H130" s="58"/>
      <c r="I130" s="58"/>
      <c r="J130" s="58"/>
      <c r="K130" s="59"/>
      <c r="L130" s="53"/>
    </row>
    <row r="131" spans="1:12" ht="31.5">
      <c r="A131" s="91" t="s">
        <v>195</v>
      </c>
      <c r="B131" s="93" t="s">
        <v>189</v>
      </c>
      <c r="C131" s="58">
        <f t="shared" si="34"/>
        <v>212</v>
      </c>
      <c r="D131" s="58">
        <v>212</v>
      </c>
      <c r="E131" s="58"/>
      <c r="F131" s="58"/>
      <c r="G131" s="58"/>
      <c r="H131" s="58"/>
      <c r="I131" s="58"/>
      <c r="J131" s="58"/>
      <c r="K131" s="59"/>
      <c r="L131" s="53"/>
    </row>
    <row r="132" spans="1:12">
      <c r="A132" s="92" t="s">
        <v>190</v>
      </c>
      <c r="B132" s="85" t="s">
        <v>191</v>
      </c>
      <c r="C132" s="58">
        <f t="shared" si="34"/>
        <v>-600</v>
      </c>
      <c r="D132" s="58"/>
      <c r="E132" s="58">
        <f>F132</f>
        <v>-600</v>
      </c>
      <c r="F132" s="58">
        <v>-600</v>
      </c>
      <c r="G132" s="58"/>
      <c r="H132" s="58"/>
      <c r="I132" s="58"/>
      <c r="J132" s="58"/>
      <c r="K132" s="59"/>
      <c r="L132" s="53"/>
    </row>
    <row r="133" spans="1:12">
      <c r="A133" s="12"/>
      <c r="B133" s="13" t="s">
        <v>1</v>
      </c>
      <c r="C133" s="19">
        <f>C12+C23+C29+D31+C34+C117+C122+C124+C127</f>
        <v>44118.593460000004</v>
      </c>
      <c r="D133" s="19">
        <f>D12+D23+D29+D31+D34+D117+D122+D124+D127</f>
        <v>7746.1041999999989</v>
      </c>
      <c r="E133" s="19">
        <f t="shared" ref="E133:J133" si="35">E12+E23+E29+F31+E34+E117+E122+E124+E127</f>
        <v>36372.489260000002</v>
      </c>
      <c r="F133" s="19">
        <f t="shared" si="35"/>
        <v>29007.818199999998</v>
      </c>
      <c r="G133" s="19">
        <f t="shared" si="35"/>
        <v>1142</v>
      </c>
      <c r="H133" s="19">
        <f t="shared" si="35"/>
        <v>6080.0663500000001</v>
      </c>
      <c r="I133" s="19">
        <f t="shared" si="35"/>
        <v>142.60471000000001</v>
      </c>
      <c r="J133" s="19">
        <f t="shared" si="35"/>
        <v>0</v>
      </c>
      <c r="K133" s="14"/>
      <c r="L133" s="49"/>
    </row>
  </sheetData>
  <mergeCells count="10">
    <mergeCell ref="L9:L11"/>
    <mergeCell ref="C10:C11"/>
    <mergeCell ref="D10:D11"/>
    <mergeCell ref="E10:E11"/>
    <mergeCell ref="F10:J10"/>
    <mergeCell ref="A7:K7"/>
    <mergeCell ref="A9:A11"/>
    <mergeCell ref="B9:B11"/>
    <mergeCell ref="C9:J9"/>
    <mergeCell ref="K9:K11"/>
  </mergeCells>
  <pageMargins left="0.16" right="0.15748031496062992" top="0.15748031496062992" bottom="0.11811023622047245" header="0.15748031496062992" footer="0.11811023622047245"/>
  <pageSetup paperSize="9" scale="61" fitToHeight="24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3"/>
  <sheetViews>
    <sheetView tabSelected="1" view="pageBreakPreview" zoomScale="75" zoomScaleSheetLayoutView="75" workbookViewId="0">
      <pane xSplit="2" ySplit="11" topLeftCell="C193" activePane="bottomRight" state="frozen"/>
      <selection pane="topRight" activeCell="C1" sqref="C1"/>
      <selection pane="bottomLeft" activeCell="A12" sqref="A12"/>
      <selection pane="bottomRight" activeCell="D202" sqref="D202:D203"/>
    </sheetView>
  </sheetViews>
  <sheetFormatPr defaultRowHeight="15.75"/>
  <cols>
    <col min="1" max="1" width="9.140625" style="4"/>
    <col min="2" max="2" width="45.5703125" style="5" customWidth="1"/>
    <col min="3" max="3" width="14.85546875" style="4" customWidth="1"/>
    <col min="4" max="4" width="15.140625" style="4" customWidth="1"/>
    <col min="5" max="5" width="15.85546875" style="4" customWidth="1"/>
    <col min="6" max="6" width="13.7109375" style="4" customWidth="1"/>
    <col min="7" max="7" width="13.42578125" style="4" customWidth="1"/>
    <col min="8" max="9" width="12.85546875" style="4" customWidth="1"/>
    <col min="10" max="10" width="13.85546875" style="4" bestFit="1" customWidth="1"/>
    <col min="11" max="11" width="46.42578125" style="5" customWidth="1"/>
    <col min="12" max="12" width="27.85546875" style="4" customWidth="1"/>
    <col min="13" max="16384" width="9.140625" style="4"/>
  </cols>
  <sheetData>
    <row r="1" spans="1:12">
      <c r="A1" s="52"/>
      <c r="B1" s="48" t="s">
        <v>211</v>
      </c>
      <c r="C1" s="95"/>
      <c r="K1" s="5" t="s">
        <v>10</v>
      </c>
    </row>
    <row r="2" spans="1:12" ht="13.5" customHeight="1">
      <c r="A2" s="53"/>
      <c r="B2" s="48" t="s">
        <v>212</v>
      </c>
      <c r="C2" s="95"/>
      <c r="K2" s="5" t="s">
        <v>11</v>
      </c>
    </row>
    <row r="3" spans="1:12" ht="15" customHeight="1">
      <c r="A3" s="49"/>
      <c r="B3" s="48" t="s">
        <v>215</v>
      </c>
      <c r="C3" s="95"/>
      <c r="K3" s="5" t="s">
        <v>12</v>
      </c>
    </row>
    <row r="4" spans="1:12" ht="31.5">
      <c r="A4" s="72"/>
      <c r="B4" s="48" t="s">
        <v>155</v>
      </c>
      <c r="C4" s="95"/>
      <c r="K4" s="5" t="s">
        <v>13</v>
      </c>
    </row>
    <row r="5" spans="1:12" ht="31.5">
      <c r="A5" s="6"/>
      <c r="K5" s="5" t="s">
        <v>14</v>
      </c>
    </row>
    <row r="6" spans="1:12">
      <c r="A6" s="6"/>
    </row>
    <row r="7" spans="1:12" ht="20.25">
      <c r="A7" s="127" t="s">
        <v>172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2">
      <c r="A8" s="6"/>
    </row>
    <row r="9" spans="1:12">
      <c r="A9" s="128" t="s">
        <v>18</v>
      </c>
      <c r="B9" s="129" t="s">
        <v>49</v>
      </c>
      <c r="C9" s="132" t="s">
        <v>0</v>
      </c>
      <c r="D9" s="133"/>
      <c r="E9" s="133"/>
      <c r="F9" s="133"/>
      <c r="G9" s="133"/>
      <c r="H9" s="133"/>
      <c r="I9" s="133"/>
      <c r="J9" s="134"/>
      <c r="K9" s="129" t="s">
        <v>8</v>
      </c>
      <c r="L9" s="128" t="s">
        <v>210</v>
      </c>
    </row>
    <row r="10" spans="1:12">
      <c r="A10" s="128"/>
      <c r="B10" s="130"/>
      <c r="C10" s="128" t="s">
        <v>1</v>
      </c>
      <c r="D10" s="128" t="s">
        <v>2</v>
      </c>
      <c r="E10" s="128" t="s">
        <v>3</v>
      </c>
      <c r="F10" s="132" t="s">
        <v>4</v>
      </c>
      <c r="G10" s="133"/>
      <c r="H10" s="133"/>
      <c r="I10" s="133"/>
      <c r="J10" s="134"/>
      <c r="K10" s="130"/>
      <c r="L10" s="128"/>
    </row>
    <row r="11" spans="1:12" ht="31.5">
      <c r="A11" s="128"/>
      <c r="B11" s="131"/>
      <c r="C11" s="128"/>
      <c r="D11" s="128"/>
      <c r="E11" s="128"/>
      <c r="F11" s="94" t="s">
        <v>5</v>
      </c>
      <c r="G11" s="94" t="s">
        <v>6</v>
      </c>
      <c r="H11" s="94" t="s">
        <v>7</v>
      </c>
      <c r="I11" s="41" t="s">
        <v>202</v>
      </c>
      <c r="J11" s="94" t="s">
        <v>9</v>
      </c>
      <c r="K11" s="131"/>
      <c r="L11" s="128"/>
    </row>
    <row r="12" spans="1:12" ht="31.5">
      <c r="A12" s="9" t="s">
        <v>95</v>
      </c>
      <c r="B12" s="10" t="s">
        <v>96</v>
      </c>
      <c r="C12" s="15">
        <f>C13+C14+C15+C16+C17+C18</f>
        <v>1192.7382</v>
      </c>
      <c r="D12" s="15">
        <f t="shared" ref="D12:J12" si="0">D13+D14+D15+D16+D17+D18</f>
        <v>619.73820000000001</v>
      </c>
      <c r="E12" s="15">
        <f t="shared" si="0"/>
        <v>573</v>
      </c>
      <c r="F12" s="15">
        <f t="shared" si="0"/>
        <v>433</v>
      </c>
      <c r="G12" s="15">
        <f t="shared" si="0"/>
        <v>140</v>
      </c>
      <c r="H12" s="15">
        <f t="shared" si="0"/>
        <v>0</v>
      </c>
      <c r="I12" s="15">
        <f t="shared" si="0"/>
        <v>0</v>
      </c>
      <c r="J12" s="15">
        <f t="shared" si="0"/>
        <v>0</v>
      </c>
      <c r="K12" s="11"/>
      <c r="L12" s="49"/>
    </row>
    <row r="13" spans="1:12" ht="80.25" customHeight="1">
      <c r="A13" s="60" t="s">
        <v>19</v>
      </c>
      <c r="B13" s="61" t="s">
        <v>97</v>
      </c>
      <c r="C13" s="62">
        <f>D13+E13</f>
        <v>100</v>
      </c>
      <c r="D13" s="63">
        <v>100</v>
      </c>
      <c r="E13" s="63">
        <f>F13+G13+H13+J13</f>
        <v>0</v>
      </c>
      <c r="F13" s="63"/>
      <c r="G13" s="63"/>
      <c r="H13" s="63"/>
      <c r="I13" s="63"/>
      <c r="J13" s="64"/>
      <c r="K13" s="65" t="s">
        <v>20</v>
      </c>
      <c r="L13" s="61"/>
    </row>
    <row r="14" spans="1:12" ht="32.25" customHeight="1">
      <c r="A14" s="54" t="s">
        <v>89</v>
      </c>
      <c r="B14" s="55" t="s">
        <v>90</v>
      </c>
      <c r="C14" s="56">
        <f>D14+E14</f>
        <v>431.73820000000001</v>
      </c>
      <c r="D14" s="57">
        <f>431.7382-100</f>
        <v>331.73820000000001</v>
      </c>
      <c r="E14" s="57">
        <v>100</v>
      </c>
      <c r="F14" s="57">
        <v>100</v>
      </c>
      <c r="G14" s="57"/>
      <c r="H14" s="57"/>
      <c r="I14" s="57"/>
      <c r="J14" s="58"/>
      <c r="K14" s="59" t="s">
        <v>171</v>
      </c>
      <c r="L14" s="67" t="s">
        <v>213</v>
      </c>
    </row>
    <row r="15" spans="1:12" ht="63">
      <c r="A15" s="1" t="s">
        <v>126</v>
      </c>
      <c r="B15" s="2" t="s">
        <v>127</v>
      </c>
      <c r="C15" s="16">
        <f>D15+E15</f>
        <v>71</v>
      </c>
      <c r="D15" s="17">
        <f>29+9</f>
        <v>38</v>
      </c>
      <c r="E15" s="17">
        <f>F15</f>
        <v>33</v>
      </c>
      <c r="F15" s="17">
        <v>33</v>
      </c>
      <c r="G15" s="17"/>
      <c r="H15" s="17"/>
      <c r="I15" s="17"/>
      <c r="J15" s="18"/>
      <c r="K15" s="3" t="s">
        <v>216</v>
      </c>
      <c r="L15" s="67" t="s">
        <v>214</v>
      </c>
    </row>
    <row r="16" spans="1:12" ht="63">
      <c r="A16" s="73" t="s">
        <v>227</v>
      </c>
      <c r="B16" s="74" t="s">
        <v>228</v>
      </c>
      <c r="C16" s="96">
        <f>D16+E16</f>
        <v>150</v>
      </c>
      <c r="D16" s="75">
        <v>150</v>
      </c>
      <c r="E16" s="75"/>
      <c r="F16" s="75"/>
      <c r="G16" s="75"/>
      <c r="H16" s="75"/>
      <c r="I16" s="75"/>
      <c r="J16" s="47"/>
      <c r="K16" s="76" t="s">
        <v>226</v>
      </c>
      <c r="L16" s="97"/>
    </row>
    <row r="17" spans="1:12" ht="47.25">
      <c r="A17" s="68" t="s">
        <v>21</v>
      </c>
      <c r="B17" s="69" t="s">
        <v>60</v>
      </c>
      <c r="C17" s="70">
        <f t="shared" ref="C17:C179" si="1">D17+E17</f>
        <v>300</v>
      </c>
      <c r="D17" s="70"/>
      <c r="E17" s="70">
        <f t="shared" ref="E17:E179" si="2">F17+G17+H17+J17</f>
        <v>300</v>
      </c>
      <c r="F17" s="70">
        <v>300</v>
      </c>
      <c r="G17" s="70"/>
      <c r="H17" s="70"/>
      <c r="I17" s="70"/>
      <c r="J17" s="70"/>
      <c r="K17" s="71" t="s">
        <v>15</v>
      </c>
      <c r="L17" s="61"/>
    </row>
    <row r="18" spans="1:12" ht="31.5">
      <c r="A18" s="1" t="s">
        <v>137</v>
      </c>
      <c r="B18" s="2" t="s">
        <v>77</v>
      </c>
      <c r="C18" s="17">
        <f>C19+C20+C21</f>
        <v>140</v>
      </c>
      <c r="D18" s="17">
        <f t="shared" ref="D18:H18" si="3">D19+D20+D21</f>
        <v>0</v>
      </c>
      <c r="E18" s="17">
        <f t="shared" si="3"/>
        <v>140</v>
      </c>
      <c r="F18" s="17">
        <f t="shared" si="3"/>
        <v>0</v>
      </c>
      <c r="G18" s="17">
        <f t="shared" si="3"/>
        <v>140</v>
      </c>
      <c r="H18" s="17">
        <f t="shared" si="3"/>
        <v>0</v>
      </c>
      <c r="I18" s="17"/>
      <c r="J18" s="17"/>
      <c r="K18" s="3"/>
      <c r="L18" s="49"/>
    </row>
    <row r="19" spans="1:12" ht="141.75">
      <c r="A19" s="1"/>
      <c r="B19" s="2"/>
      <c r="C19" s="18">
        <f t="shared" si="1"/>
        <v>60</v>
      </c>
      <c r="D19" s="18"/>
      <c r="E19" s="18">
        <f t="shared" si="2"/>
        <v>60</v>
      </c>
      <c r="F19" s="18"/>
      <c r="G19" s="18">
        <v>60</v>
      </c>
      <c r="H19" s="18"/>
      <c r="I19" s="18"/>
      <c r="J19" s="17"/>
      <c r="K19" s="3" t="s">
        <v>138</v>
      </c>
      <c r="L19" s="49"/>
    </row>
    <row r="20" spans="1:12" ht="94.5">
      <c r="A20" s="1"/>
      <c r="B20" s="2"/>
      <c r="C20" s="18">
        <f t="shared" si="1"/>
        <v>60</v>
      </c>
      <c r="D20" s="18"/>
      <c r="E20" s="18">
        <f t="shared" si="2"/>
        <v>60</v>
      </c>
      <c r="F20" s="18"/>
      <c r="G20" s="18">
        <v>60</v>
      </c>
      <c r="H20" s="18"/>
      <c r="I20" s="18"/>
      <c r="J20" s="17"/>
      <c r="K20" s="3" t="s">
        <v>139</v>
      </c>
      <c r="L20" s="49"/>
    </row>
    <row r="21" spans="1:12" ht="78.75">
      <c r="A21" s="7"/>
      <c r="B21" s="8"/>
      <c r="C21" s="18">
        <f t="shared" si="1"/>
        <v>20</v>
      </c>
      <c r="D21" s="18"/>
      <c r="E21" s="18">
        <f t="shared" si="2"/>
        <v>20</v>
      </c>
      <c r="F21" s="18"/>
      <c r="G21" s="18">
        <v>20</v>
      </c>
      <c r="H21" s="18"/>
      <c r="I21" s="18"/>
      <c r="J21" s="18"/>
      <c r="K21" s="3" t="s">
        <v>141</v>
      </c>
      <c r="L21" s="49"/>
    </row>
    <row r="22" spans="1:12" s="6" customFormat="1" ht="28.5" customHeight="1">
      <c r="A22" s="12" t="s">
        <v>94</v>
      </c>
      <c r="B22" s="13" t="s">
        <v>16</v>
      </c>
      <c r="C22" s="19">
        <f>D22+E22</f>
        <v>2362.5793899999999</v>
      </c>
      <c r="D22" s="19">
        <f>D23+D24+D25+D26+D27+D28+D29+D30+D31+D32</f>
        <v>2141.1210000000001</v>
      </c>
      <c r="E22" s="19">
        <f t="shared" ref="E22:G22" si="4">E23+E24+E25+E26+E27+E28+E29+E30+E31+E32</f>
        <v>221.45839000000001</v>
      </c>
      <c r="F22" s="19">
        <f t="shared" si="4"/>
        <v>221.45839000000001</v>
      </c>
      <c r="G22" s="19">
        <f t="shared" si="4"/>
        <v>0</v>
      </c>
      <c r="H22" s="19">
        <f t="shared" ref="H22:I22" si="5">H23+H24+H25+H26+H31</f>
        <v>0</v>
      </c>
      <c r="I22" s="19">
        <f t="shared" si="5"/>
        <v>0</v>
      </c>
      <c r="J22" s="19">
        <f>J23+J24+J25+J26</f>
        <v>0</v>
      </c>
      <c r="K22" s="14"/>
      <c r="L22" s="50"/>
    </row>
    <row r="23" spans="1:12" ht="31.5">
      <c r="A23" s="77" t="s">
        <v>35</v>
      </c>
      <c r="B23" s="67" t="s">
        <v>61</v>
      </c>
      <c r="C23" s="58">
        <f t="shared" si="1"/>
        <v>22.958390000000001</v>
      </c>
      <c r="D23" s="58"/>
      <c r="E23" s="58">
        <f>F23+G23+H23+J23</f>
        <v>22.958390000000001</v>
      </c>
      <c r="F23" s="58">
        <f>11.75439+11.204</f>
        <v>22.958390000000001</v>
      </c>
      <c r="G23" s="58"/>
      <c r="H23" s="58"/>
      <c r="I23" s="58"/>
      <c r="J23" s="58"/>
      <c r="K23" s="59" t="s">
        <v>59</v>
      </c>
      <c r="L23" s="82"/>
    </row>
    <row r="24" spans="1:12">
      <c r="A24" s="79"/>
      <c r="B24" s="80"/>
      <c r="C24" s="81">
        <f t="shared" si="1"/>
        <v>200</v>
      </c>
      <c r="D24" s="81">
        <v>200</v>
      </c>
      <c r="E24" s="81">
        <f>F24+G24+H24+J24</f>
        <v>0</v>
      </c>
      <c r="F24" s="81"/>
      <c r="G24" s="81"/>
      <c r="H24" s="81"/>
      <c r="I24" s="81"/>
      <c r="J24" s="81"/>
      <c r="K24" s="71" t="s">
        <v>34</v>
      </c>
      <c r="L24" s="61"/>
    </row>
    <row r="25" spans="1:12" ht="78.75">
      <c r="A25" s="79" t="s">
        <v>22</v>
      </c>
      <c r="B25" s="80" t="s">
        <v>62</v>
      </c>
      <c r="C25" s="81">
        <f t="shared" si="1"/>
        <v>365.5</v>
      </c>
      <c r="D25" s="81"/>
      <c r="E25" s="81">
        <f t="shared" ref="E25:E26" si="6">F25+G25+H25+J25</f>
        <v>365.5</v>
      </c>
      <c r="F25" s="81">
        <v>365.5</v>
      </c>
      <c r="G25" s="81"/>
      <c r="H25" s="81"/>
      <c r="I25" s="81"/>
      <c r="J25" s="81"/>
      <c r="K25" s="71" t="s">
        <v>17</v>
      </c>
      <c r="L25" s="61"/>
    </row>
    <row r="26" spans="1:12" ht="43.5" customHeight="1">
      <c r="A26" s="77"/>
      <c r="B26" s="78"/>
      <c r="C26" s="58">
        <f t="shared" si="1"/>
        <v>554.12099999999998</v>
      </c>
      <c r="D26" s="58">
        <v>554.12099999999998</v>
      </c>
      <c r="E26" s="58">
        <f t="shared" si="6"/>
        <v>0</v>
      </c>
      <c r="F26" s="58"/>
      <c r="G26" s="58"/>
      <c r="H26" s="58"/>
      <c r="I26" s="58"/>
      <c r="J26" s="58"/>
      <c r="K26" s="59" t="s">
        <v>196</v>
      </c>
      <c r="L26" s="82"/>
    </row>
    <row r="27" spans="1:12" ht="43.5" customHeight="1">
      <c r="A27" s="7"/>
      <c r="B27" s="40"/>
      <c r="C27" s="18">
        <f>D27+E27</f>
        <v>0</v>
      </c>
      <c r="D27" s="18">
        <v>1400</v>
      </c>
      <c r="E27" s="18">
        <v>-1400</v>
      </c>
      <c r="F27" s="18">
        <v>-1400</v>
      </c>
      <c r="G27" s="18"/>
      <c r="H27" s="18"/>
      <c r="I27" s="18"/>
      <c r="J27" s="18"/>
      <c r="K27" s="3" t="s">
        <v>229</v>
      </c>
      <c r="L27" s="98"/>
    </row>
    <row r="28" spans="1:12">
      <c r="A28" s="7"/>
      <c r="B28" s="40"/>
      <c r="C28" s="18">
        <f t="shared" ref="C28:C29" si="7">D28+E28</f>
        <v>-1000</v>
      </c>
      <c r="D28" s="18"/>
      <c r="E28" s="18">
        <f>F28</f>
        <v>-1000</v>
      </c>
      <c r="F28" s="18">
        <v>-1000</v>
      </c>
      <c r="G28" s="18"/>
      <c r="H28" s="18"/>
      <c r="I28" s="18"/>
      <c r="J28" s="18"/>
      <c r="K28" s="135" t="s">
        <v>234</v>
      </c>
      <c r="L28" s="98"/>
    </row>
    <row r="29" spans="1:12">
      <c r="A29" s="7"/>
      <c r="B29" s="40"/>
      <c r="C29" s="18">
        <f t="shared" si="7"/>
        <v>1000</v>
      </c>
      <c r="D29" s="18"/>
      <c r="E29" s="18">
        <f>F29</f>
        <v>1000</v>
      </c>
      <c r="F29" s="18">
        <v>1000</v>
      </c>
      <c r="G29" s="18"/>
      <c r="H29" s="18"/>
      <c r="I29" s="18"/>
      <c r="J29" s="18"/>
      <c r="K29" s="136"/>
      <c r="L29" s="98"/>
    </row>
    <row r="30" spans="1:12" ht="31.5">
      <c r="A30" s="77"/>
      <c r="B30" s="124"/>
      <c r="C30" s="58">
        <v>870</v>
      </c>
      <c r="D30" s="58"/>
      <c r="E30" s="58">
        <v>870</v>
      </c>
      <c r="F30" s="58">
        <v>870</v>
      </c>
      <c r="G30" s="58"/>
      <c r="H30" s="58"/>
      <c r="I30" s="58"/>
      <c r="J30" s="58"/>
      <c r="K30" s="125" t="s">
        <v>296</v>
      </c>
      <c r="L30" s="82"/>
    </row>
    <row r="31" spans="1:12" ht="43.5" customHeight="1">
      <c r="A31" s="7" t="s">
        <v>230</v>
      </c>
      <c r="B31" s="40" t="s">
        <v>194</v>
      </c>
      <c r="C31" s="18">
        <f t="shared" si="1"/>
        <v>0</v>
      </c>
      <c r="D31" s="18">
        <v>-363</v>
      </c>
      <c r="E31" s="18">
        <v>363</v>
      </c>
      <c r="F31" s="18">
        <v>363</v>
      </c>
      <c r="G31" s="18"/>
      <c r="H31" s="18"/>
      <c r="I31" s="18"/>
      <c r="J31" s="18"/>
      <c r="K31" s="3" t="s">
        <v>197</v>
      </c>
      <c r="L31" s="48" t="s">
        <v>217</v>
      </c>
    </row>
    <row r="32" spans="1:12" ht="46.5" customHeight="1">
      <c r="A32" s="7" t="s">
        <v>270</v>
      </c>
      <c r="B32" s="40"/>
      <c r="C32" s="18">
        <f t="shared" si="1"/>
        <v>350</v>
      </c>
      <c r="D32" s="18">
        <v>350</v>
      </c>
      <c r="E32" s="18"/>
      <c r="F32" s="18"/>
      <c r="G32" s="18"/>
      <c r="H32" s="18"/>
      <c r="I32" s="18"/>
      <c r="J32" s="18"/>
      <c r="K32" s="3" t="s">
        <v>271</v>
      </c>
      <c r="L32" s="48"/>
    </row>
    <row r="33" spans="1:12" ht="43.5" customHeight="1">
      <c r="A33" s="12" t="s">
        <v>147</v>
      </c>
      <c r="B33" s="32" t="s">
        <v>148</v>
      </c>
      <c r="C33" s="33">
        <f>C34</f>
        <v>2000</v>
      </c>
      <c r="D33" s="33">
        <f t="shared" ref="D33:J33" si="8">D34</f>
        <v>2000</v>
      </c>
      <c r="E33" s="33">
        <f t="shared" si="8"/>
        <v>0</v>
      </c>
      <c r="F33" s="33">
        <f t="shared" si="8"/>
        <v>0</v>
      </c>
      <c r="G33" s="33">
        <f t="shared" si="8"/>
        <v>0</v>
      </c>
      <c r="H33" s="33">
        <f t="shared" si="8"/>
        <v>0</v>
      </c>
      <c r="I33" s="33">
        <f t="shared" si="8"/>
        <v>0</v>
      </c>
      <c r="J33" s="33">
        <f t="shared" si="8"/>
        <v>0</v>
      </c>
      <c r="K33" s="14"/>
      <c r="L33" s="49"/>
    </row>
    <row r="34" spans="1:12" ht="141.75">
      <c r="A34" s="83" t="s">
        <v>149</v>
      </c>
      <c r="B34" s="84" t="s">
        <v>150</v>
      </c>
      <c r="C34" s="47">
        <f>D34</f>
        <v>2000</v>
      </c>
      <c r="D34" s="47">
        <v>2000</v>
      </c>
      <c r="E34" s="47"/>
      <c r="F34" s="47"/>
      <c r="G34" s="47"/>
      <c r="H34" s="47"/>
      <c r="I34" s="47"/>
      <c r="J34" s="47"/>
      <c r="K34" s="76" t="s">
        <v>166</v>
      </c>
      <c r="L34" s="72"/>
    </row>
    <row r="35" spans="1:12" ht="31.5">
      <c r="A35" s="12" t="s">
        <v>174</v>
      </c>
      <c r="B35" s="32" t="s">
        <v>175</v>
      </c>
      <c r="C35" s="19">
        <f>C36+C37+C38</f>
        <v>-5140.5230000000001</v>
      </c>
      <c r="D35" s="19">
        <f t="shared" ref="D35:E35" si="9">D36+D37+D38</f>
        <v>149.477</v>
      </c>
      <c r="E35" s="19">
        <f t="shared" si="9"/>
        <v>-5290</v>
      </c>
      <c r="F35" s="19">
        <f t="shared" ref="F35:J35" si="10">F36+F37+F38</f>
        <v>-5290</v>
      </c>
      <c r="G35" s="19">
        <f t="shared" si="10"/>
        <v>0</v>
      </c>
      <c r="H35" s="19">
        <f t="shared" si="10"/>
        <v>0</v>
      </c>
      <c r="I35" s="19">
        <f t="shared" si="10"/>
        <v>0</v>
      </c>
      <c r="J35" s="19">
        <f t="shared" si="10"/>
        <v>0</v>
      </c>
      <c r="K35" s="14"/>
      <c r="L35" s="49"/>
    </row>
    <row r="36" spans="1:12" ht="47.25">
      <c r="A36" s="7" t="s">
        <v>177</v>
      </c>
      <c r="B36" s="39" t="s">
        <v>176</v>
      </c>
      <c r="C36" s="18">
        <f>D36</f>
        <v>92.858000000000004</v>
      </c>
      <c r="D36" s="18">
        <v>92.858000000000004</v>
      </c>
      <c r="E36" s="18"/>
      <c r="F36" s="18"/>
      <c r="G36" s="18"/>
      <c r="H36" s="18"/>
      <c r="I36" s="18"/>
      <c r="J36" s="18"/>
      <c r="K36" s="3" t="s">
        <v>180</v>
      </c>
      <c r="L36" s="49"/>
    </row>
    <row r="37" spans="1:12" ht="47.25">
      <c r="A37" s="7" t="s">
        <v>179</v>
      </c>
      <c r="B37" s="39" t="s">
        <v>178</v>
      </c>
      <c r="C37" s="18">
        <f>D37</f>
        <v>56.619</v>
      </c>
      <c r="D37" s="18">
        <v>56.619</v>
      </c>
      <c r="E37" s="18"/>
      <c r="F37" s="18"/>
      <c r="G37" s="18"/>
      <c r="H37" s="18"/>
      <c r="I37" s="18"/>
      <c r="J37" s="18"/>
      <c r="K37" s="3" t="s">
        <v>180</v>
      </c>
      <c r="L37" s="49"/>
    </row>
    <row r="38" spans="1:12" ht="63">
      <c r="A38" s="7" t="s">
        <v>269</v>
      </c>
      <c r="B38" s="114" t="s">
        <v>80</v>
      </c>
      <c r="C38" s="18">
        <f>D38+E38</f>
        <v>-5290</v>
      </c>
      <c r="D38" s="18"/>
      <c r="E38" s="18">
        <f>F38</f>
        <v>-5290</v>
      </c>
      <c r="F38" s="18">
        <f>-5180-110</f>
        <v>-5290</v>
      </c>
      <c r="G38" s="18"/>
      <c r="H38" s="18"/>
      <c r="I38" s="18"/>
      <c r="J38" s="18"/>
      <c r="K38" s="3" t="s">
        <v>272</v>
      </c>
      <c r="L38" s="49"/>
    </row>
    <row r="39" spans="1:12" s="6" customFormat="1">
      <c r="A39" s="12" t="s">
        <v>278</v>
      </c>
      <c r="B39" s="13" t="s">
        <v>277</v>
      </c>
      <c r="C39" s="19">
        <f>C40</f>
        <v>-350</v>
      </c>
      <c r="D39" s="19">
        <f t="shared" ref="D39:J39" si="11">D40</f>
        <v>-350</v>
      </c>
      <c r="E39" s="19">
        <f t="shared" si="11"/>
        <v>0</v>
      </c>
      <c r="F39" s="19">
        <f t="shared" si="11"/>
        <v>0</v>
      </c>
      <c r="G39" s="19">
        <f t="shared" si="11"/>
        <v>0</v>
      </c>
      <c r="H39" s="19">
        <f t="shared" si="11"/>
        <v>0</v>
      </c>
      <c r="I39" s="19">
        <f t="shared" si="11"/>
        <v>0</v>
      </c>
      <c r="J39" s="19">
        <f t="shared" si="11"/>
        <v>0</v>
      </c>
      <c r="K39" s="14"/>
      <c r="L39" s="50"/>
    </row>
    <row r="40" spans="1:12" ht="63">
      <c r="A40" s="7" t="s">
        <v>276</v>
      </c>
      <c r="B40" s="8" t="s">
        <v>279</v>
      </c>
      <c r="C40" s="18">
        <f t="shared" ref="C40" si="12">D40+E40</f>
        <v>-350</v>
      </c>
      <c r="D40" s="18">
        <v>-350</v>
      </c>
      <c r="E40" s="18"/>
      <c r="F40" s="18"/>
      <c r="G40" s="18"/>
      <c r="H40" s="18"/>
      <c r="I40" s="18"/>
      <c r="J40" s="18"/>
      <c r="K40" s="3" t="s">
        <v>280</v>
      </c>
      <c r="L40" s="49"/>
    </row>
    <row r="41" spans="1:12" s="6" customFormat="1" ht="31.5">
      <c r="A41" s="12" t="s">
        <v>93</v>
      </c>
      <c r="B41" s="13" t="s">
        <v>48</v>
      </c>
      <c r="C41" s="19">
        <f t="shared" ref="C41:J41" si="13">C42+C87+C88+C89+C90+C126+C129+C130+C135+C140+C141+C165</f>
        <v>29379.262119999999</v>
      </c>
      <c r="D41" s="19">
        <f t="shared" si="13"/>
        <v>1214.7500000000002</v>
      </c>
      <c r="E41" s="19">
        <f t="shared" si="13"/>
        <v>28443.512119999999</v>
      </c>
      <c r="F41" s="19">
        <f t="shared" si="13"/>
        <v>27019.90741</v>
      </c>
      <c r="G41" s="19">
        <f t="shared" si="13"/>
        <v>1281</v>
      </c>
      <c r="H41" s="19">
        <f t="shared" si="13"/>
        <v>0</v>
      </c>
      <c r="I41" s="19">
        <f t="shared" si="13"/>
        <v>142.60471000000001</v>
      </c>
      <c r="J41" s="19">
        <f t="shared" si="13"/>
        <v>0</v>
      </c>
      <c r="K41" s="14"/>
      <c r="L41" s="50"/>
    </row>
    <row r="42" spans="1:12" ht="31.5">
      <c r="A42" s="1" t="s">
        <v>23</v>
      </c>
      <c r="B42" s="2" t="s">
        <v>33</v>
      </c>
      <c r="C42" s="17">
        <f t="shared" si="1"/>
        <v>8662.8883200000018</v>
      </c>
      <c r="D42" s="17">
        <f>SUM(D43:D86)+65</f>
        <v>409.03</v>
      </c>
      <c r="E42" s="17">
        <f t="shared" ref="E42:I42" si="14">SUM(E43:E86)</f>
        <v>8253.8583200000012</v>
      </c>
      <c r="F42" s="17">
        <f t="shared" si="14"/>
        <v>8253.8583200000012</v>
      </c>
      <c r="G42" s="17">
        <f t="shared" si="14"/>
        <v>0</v>
      </c>
      <c r="H42" s="17">
        <f t="shared" si="14"/>
        <v>0</v>
      </c>
      <c r="I42" s="17">
        <f t="shared" si="14"/>
        <v>0</v>
      </c>
      <c r="J42" s="17">
        <f>SUM(J43:J86)</f>
        <v>0</v>
      </c>
      <c r="K42" s="3"/>
      <c r="L42" s="49"/>
    </row>
    <row r="43" spans="1:12" ht="94.5">
      <c r="A43" s="77"/>
      <c r="B43" s="85"/>
      <c r="C43" s="58">
        <f t="shared" si="1"/>
        <v>190</v>
      </c>
      <c r="D43" s="58"/>
      <c r="E43" s="58">
        <f t="shared" ref="E43:E56" si="15">F43+G43+H43+J43</f>
        <v>190</v>
      </c>
      <c r="F43" s="58">
        <f>190</f>
        <v>190</v>
      </c>
      <c r="G43" s="58"/>
      <c r="H43" s="58"/>
      <c r="I43" s="58"/>
      <c r="J43" s="58"/>
      <c r="K43" s="59" t="s">
        <v>198</v>
      </c>
      <c r="L43" s="53"/>
    </row>
    <row r="44" spans="1:12" ht="78.75">
      <c r="A44" s="79"/>
      <c r="B44" s="86"/>
      <c r="C44" s="81">
        <f t="shared" si="1"/>
        <v>5.7</v>
      </c>
      <c r="D44" s="81"/>
      <c r="E44" s="81">
        <f t="shared" si="15"/>
        <v>5.7</v>
      </c>
      <c r="F44" s="81">
        <v>5.7</v>
      </c>
      <c r="G44" s="81"/>
      <c r="H44" s="81"/>
      <c r="I44" s="81"/>
      <c r="J44" s="81"/>
      <c r="K44" s="71" t="s">
        <v>83</v>
      </c>
      <c r="L44" s="52"/>
    </row>
    <row r="45" spans="1:12" ht="94.5">
      <c r="A45" s="77"/>
      <c r="B45" s="85"/>
      <c r="C45" s="58">
        <f t="shared" si="1"/>
        <v>120</v>
      </c>
      <c r="D45" s="58"/>
      <c r="E45" s="58">
        <f t="shared" si="15"/>
        <v>120</v>
      </c>
      <c r="F45" s="58">
        <f>120</f>
        <v>120</v>
      </c>
      <c r="G45" s="58"/>
      <c r="H45" s="58"/>
      <c r="I45" s="58"/>
      <c r="J45" s="58"/>
      <c r="K45" s="59" t="s">
        <v>199</v>
      </c>
      <c r="L45" s="53"/>
    </row>
    <row r="46" spans="1:12" ht="78.75">
      <c r="A46" s="79"/>
      <c r="B46" s="86"/>
      <c r="C46" s="81">
        <f t="shared" si="1"/>
        <v>3.6</v>
      </c>
      <c r="D46" s="81"/>
      <c r="E46" s="81">
        <f t="shared" si="15"/>
        <v>3.6</v>
      </c>
      <c r="F46" s="81">
        <v>3.6</v>
      </c>
      <c r="G46" s="81"/>
      <c r="H46" s="81"/>
      <c r="I46" s="81"/>
      <c r="J46" s="81"/>
      <c r="K46" s="71" t="s">
        <v>84</v>
      </c>
      <c r="L46" s="52"/>
    </row>
    <row r="47" spans="1:12" ht="110.25">
      <c r="A47" s="77"/>
      <c r="B47" s="85"/>
      <c r="C47" s="58">
        <f t="shared" si="1"/>
        <v>270</v>
      </c>
      <c r="D47" s="58"/>
      <c r="E47" s="58">
        <f t="shared" si="15"/>
        <v>270</v>
      </c>
      <c r="F47" s="58">
        <f>270</f>
        <v>270</v>
      </c>
      <c r="G47" s="58"/>
      <c r="H47" s="58"/>
      <c r="I47" s="58"/>
      <c r="J47" s="58"/>
      <c r="K47" s="59" t="s">
        <v>85</v>
      </c>
      <c r="L47" s="53"/>
    </row>
    <row r="48" spans="1:12" ht="94.5">
      <c r="A48" s="79"/>
      <c r="B48" s="86"/>
      <c r="C48" s="81">
        <f t="shared" si="1"/>
        <v>8.1</v>
      </c>
      <c r="D48" s="81"/>
      <c r="E48" s="81">
        <f t="shared" si="15"/>
        <v>8.1</v>
      </c>
      <c r="F48" s="81">
        <v>8.1</v>
      </c>
      <c r="G48" s="81"/>
      <c r="H48" s="81"/>
      <c r="I48" s="81"/>
      <c r="J48" s="81"/>
      <c r="K48" s="71" t="s">
        <v>86</v>
      </c>
      <c r="L48" s="52"/>
    </row>
    <row r="49" spans="1:12" ht="94.5">
      <c r="A49" s="77"/>
      <c r="B49" s="85"/>
      <c r="C49" s="58">
        <f t="shared" si="1"/>
        <v>80</v>
      </c>
      <c r="D49" s="58"/>
      <c r="E49" s="58">
        <f t="shared" si="15"/>
        <v>80</v>
      </c>
      <c r="F49" s="58">
        <v>80</v>
      </c>
      <c r="G49" s="58"/>
      <c r="H49" s="58"/>
      <c r="I49" s="58"/>
      <c r="J49" s="58"/>
      <c r="K49" s="59" t="s">
        <v>200</v>
      </c>
      <c r="L49" s="53"/>
    </row>
    <row r="50" spans="1:12" ht="47.25">
      <c r="A50" s="79"/>
      <c r="B50" s="86"/>
      <c r="C50" s="81">
        <f t="shared" si="1"/>
        <v>45.8</v>
      </c>
      <c r="D50" s="81"/>
      <c r="E50" s="81">
        <f t="shared" si="15"/>
        <v>45.8</v>
      </c>
      <c r="F50" s="81">
        <v>45.8</v>
      </c>
      <c r="G50" s="81"/>
      <c r="H50" s="81"/>
      <c r="I50" s="81"/>
      <c r="J50" s="81"/>
      <c r="K50" s="71" t="s">
        <v>26</v>
      </c>
      <c r="L50" s="52"/>
    </row>
    <row r="51" spans="1:12" ht="47.25">
      <c r="A51" s="79"/>
      <c r="B51" s="86"/>
      <c r="C51" s="81">
        <f t="shared" si="1"/>
        <v>10</v>
      </c>
      <c r="D51" s="81">
        <v>10</v>
      </c>
      <c r="E51" s="81">
        <f t="shared" si="15"/>
        <v>0</v>
      </c>
      <c r="F51" s="81"/>
      <c r="G51" s="81"/>
      <c r="H51" s="81"/>
      <c r="I51" s="81"/>
      <c r="J51" s="81"/>
      <c r="K51" s="71" t="s">
        <v>31</v>
      </c>
      <c r="L51" s="52"/>
    </row>
    <row r="52" spans="1:12" ht="31.5">
      <c r="A52" s="79"/>
      <c r="B52" s="86"/>
      <c r="C52" s="81">
        <f t="shared" si="1"/>
        <v>75</v>
      </c>
      <c r="D52" s="81">
        <v>75</v>
      </c>
      <c r="E52" s="81">
        <f t="shared" si="15"/>
        <v>0</v>
      </c>
      <c r="F52" s="81"/>
      <c r="G52" s="81"/>
      <c r="H52" s="81"/>
      <c r="I52" s="81"/>
      <c r="J52" s="81"/>
      <c r="K52" s="71" t="s">
        <v>29</v>
      </c>
      <c r="L52" s="52"/>
    </row>
    <row r="53" spans="1:12" ht="47.25">
      <c r="A53" s="79"/>
      <c r="B53" s="86"/>
      <c r="C53" s="81">
        <f t="shared" si="1"/>
        <v>30</v>
      </c>
      <c r="D53" s="81">
        <v>30</v>
      </c>
      <c r="E53" s="81">
        <f t="shared" si="15"/>
        <v>0</v>
      </c>
      <c r="F53" s="81"/>
      <c r="G53" s="81"/>
      <c r="H53" s="81"/>
      <c r="I53" s="81"/>
      <c r="J53" s="81"/>
      <c r="K53" s="71" t="s">
        <v>32</v>
      </c>
      <c r="L53" s="52"/>
    </row>
    <row r="54" spans="1:12" ht="31.5">
      <c r="A54" s="79"/>
      <c r="B54" s="86"/>
      <c r="C54" s="81">
        <f t="shared" si="1"/>
        <v>200</v>
      </c>
      <c r="D54" s="81">
        <v>200</v>
      </c>
      <c r="E54" s="81">
        <f t="shared" si="15"/>
        <v>0</v>
      </c>
      <c r="F54" s="81"/>
      <c r="G54" s="81"/>
      <c r="H54" s="81"/>
      <c r="I54" s="81"/>
      <c r="J54" s="81"/>
      <c r="K54" s="71" t="s">
        <v>30</v>
      </c>
      <c r="L54" s="52"/>
    </row>
    <row r="55" spans="1:12" ht="47.25">
      <c r="A55" s="79"/>
      <c r="B55" s="86"/>
      <c r="C55" s="81">
        <f>D55+E55</f>
        <v>350</v>
      </c>
      <c r="D55" s="81"/>
      <c r="E55" s="81">
        <f>F55+G55+H55+J55</f>
        <v>350</v>
      </c>
      <c r="F55" s="81">
        <v>350</v>
      </c>
      <c r="G55" s="81"/>
      <c r="H55" s="81"/>
      <c r="I55" s="81"/>
      <c r="J55" s="81"/>
      <c r="K55" s="71" t="s">
        <v>28</v>
      </c>
      <c r="L55" s="52"/>
    </row>
    <row r="56" spans="1:12" ht="63">
      <c r="A56" s="79"/>
      <c r="B56" s="86"/>
      <c r="C56" s="81">
        <f t="shared" si="1"/>
        <v>29.03</v>
      </c>
      <c r="D56" s="81">
        <v>29.03</v>
      </c>
      <c r="E56" s="81">
        <f t="shared" si="15"/>
        <v>0</v>
      </c>
      <c r="F56" s="81"/>
      <c r="G56" s="81"/>
      <c r="H56" s="81"/>
      <c r="I56" s="81"/>
      <c r="J56" s="81"/>
      <c r="K56" s="71" t="s">
        <v>218</v>
      </c>
      <c r="L56" s="52"/>
    </row>
    <row r="57" spans="1:12" ht="31.5">
      <c r="A57" s="7"/>
      <c r="B57" s="8"/>
      <c r="C57" s="18">
        <f>D57+E57</f>
        <v>154.98750999999999</v>
      </c>
      <c r="D57" s="18"/>
      <c r="E57" s="18">
        <f>F57+G57+H57+J57</f>
        <v>154.98750999999999</v>
      </c>
      <c r="F57" s="18">
        <v>154.98750999999999</v>
      </c>
      <c r="G57" s="18"/>
      <c r="H57" s="18"/>
      <c r="I57" s="18"/>
      <c r="J57" s="18"/>
      <c r="K57" s="3" t="s">
        <v>25</v>
      </c>
      <c r="L57" s="49"/>
    </row>
    <row r="58" spans="1:12" ht="47.25">
      <c r="A58" s="7"/>
      <c r="B58" s="8"/>
      <c r="C58" s="18">
        <f t="shared" si="1"/>
        <v>294.40433000000002</v>
      </c>
      <c r="D58" s="18"/>
      <c r="E58" s="18">
        <f t="shared" si="2"/>
        <v>294.40433000000002</v>
      </c>
      <c r="F58" s="18">
        <v>294.40433000000002</v>
      </c>
      <c r="G58" s="18"/>
      <c r="H58" s="18"/>
      <c r="I58" s="18"/>
      <c r="J58" s="18"/>
      <c r="K58" s="3" t="s">
        <v>156</v>
      </c>
      <c r="L58" s="49"/>
    </row>
    <row r="59" spans="1:12" ht="47.25">
      <c r="A59" s="7"/>
      <c r="B59" s="8"/>
      <c r="C59" s="18">
        <f t="shared" si="1"/>
        <v>294.40433000000002</v>
      </c>
      <c r="D59" s="18"/>
      <c r="E59" s="18">
        <f t="shared" si="2"/>
        <v>294.40433000000002</v>
      </c>
      <c r="F59" s="18">
        <v>294.40433000000002</v>
      </c>
      <c r="G59" s="18"/>
      <c r="H59" s="18"/>
      <c r="I59" s="18"/>
      <c r="J59" s="18"/>
      <c r="K59" s="3" t="s">
        <v>157</v>
      </c>
      <c r="L59" s="49"/>
    </row>
    <row r="60" spans="1:12" ht="47.25">
      <c r="A60" s="7"/>
      <c r="B60" s="8"/>
      <c r="C60" s="18">
        <f>D60+E60</f>
        <v>214.21051</v>
      </c>
      <c r="D60" s="18"/>
      <c r="E60" s="18">
        <f>F60+G60+H60+J60</f>
        <v>214.21051</v>
      </c>
      <c r="F60" s="18">
        <v>214.21051</v>
      </c>
      <c r="G60" s="18"/>
      <c r="H60" s="18"/>
      <c r="I60" s="18"/>
      <c r="J60" s="18"/>
      <c r="K60" s="3" t="s">
        <v>160</v>
      </c>
      <c r="L60" s="49"/>
    </row>
    <row r="61" spans="1:12" ht="47.25">
      <c r="A61" s="7"/>
      <c r="B61" s="8"/>
      <c r="C61" s="18">
        <f>D61+E61</f>
        <v>189.92717999999999</v>
      </c>
      <c r="D61" s="18"/>
      <c r="E61" s="18">
        <f>F61+G61+H61+J61</f>
        <v>189.92717999999999</v>
      </c>
      <c r="F61" s="18">
        <v>189.92717999999999</v>
      </c>
      <c r="G61" s="18"/>
      <c r="H61" s="18"/>
      <c r="I61" s="18"/>
      <c r="J61" s="18"/>
      <c r="K61" s="3" t="s">
        <v>159</v>
      </c>
      <c r="L61" s="49"/>
    </row>
    <row r="62" spans="1:12" ht="47.25">
      <c r="A62" s="7"/>
      <c r="B62" s="8"/>
      <c r="C62" s="18">
        <f t="shared" si="1"/>
        <v>294.40433000000002</v>
      </c>
      <c r="D62" s="18"/>
      <c r="E62" s="18">
        <f t="shared" si="2"/>
        <v>294.40433000000002</v>
      </c>
      <c r="F62" s="18">
        <v>294.40433000000002</v>
      </c>
      <c r="G62" s="18"/>
      <c r="H62" s="18"/>
      <c r="I62" s="18"/>
      <c r="J62" s="18"/>
      <c r="K62" s="3" t="s">
        <v>158</v>
      </c>
      <c r="L62" s="49"/>
    </row>
    <row r="63" spans="1:12" ht="47.25">
      <c r="A63" s="7"/>
      <c r="B63" s="8"/>
      <c r="C63" s="18">
        <f>D63+E63</f>
        <v>133.92312999999999</v>
      </c>
      <c r="D63" s="18"/>
      <c r="E63" s="18">
        <f>F63+G63+H63+J63</f>
        <v>133.92312999999999</v>
      </c>
      <c r="F63" s="18">
        <v>133.92312999999999</v>
      </c>
      <c r="G63" s="18"/>
      <c r="H63" s="18"/>
      <c r="I63" s="18"/>
      <c r="J63" s="18"/>
      <c r="K63" s="3" t="s">
        <v>24</v>
      </c>
      <c r="L63" s="49"/>
    </row>
    <row r="64" spans="1:12" ht="63">
      <c r="A64" s="7"/>
      <c r="B64" s="8"/>
      <c r="C64" s="18">
        <f>D64+E64</f>
        <v>140</v>
      </c>
      <c r="D64" s="18"/>
      <c r="E64" s="18">
        <f>F64+G64+H64+J64</f>
        <v>140</v>
      </c>
      <c r="F64" s="18">
        <v>140</v>
      </c>
      <c r="G64" s="18"/>
      <c r="H64" s="18"/>
      <c r="I64" s="18"/>
      <c r="J64" s="18"/>
      <c r="K64" s="3" t="s">
        <v>165</v>
      </c>
      <c r="L64" s="49"/>
    </row>
    <row r="65" spans="1:12">
      <c r="A65" s="7"/>
      <c r="B65" s="8"/>
      <c r="C65" s="18">
        <f>D65+E65</f>
        <v>1200</v>
      </c>
      <c r="D65" s="18"/>
      <c r="E65" s="18">
        <f>F65+G65+H65+J65</f>
        <v>1200</v>
      </c>
      <c r="F65" s="18">
        <f>4000-2800</f>
        <v>1200</v>
      </c>
      <c r="G65" s="18"/>
      <c r="H65" s="18"/>
      <c r="I65" s="18"/>
      <c r="J65" s="18"/>
      <c r="K65" s="3" t="s">
        <v>170</v>
      </c>
      <c r="L65" s="49"/>
    </row>
    <row r="66" spans="1:12" s="105" customFormat="1" ht="30">
      <c r="A66" s="100"/>
      <c r="B66" s="101"/>
      <c r="C66" s="18">
        <f t="shared" ref="C66:C85" si="16">D66+E66</f>
        <v>600</v>
      </c>
      <c r="D66" s="102"/>
      <c r="E66" s="18">
        <f t="shared" ref="E66:E85" si="17">F66+G66+H66+J66</f>
        <v>600</v>
      </c>
      <c r="F66" s="107">
        <v>600</v>
      </c>
      <c r="G66" s="102"/>
      <c r="H66" s="102"/>
      <c r="I66" s="102"/>
      <c r="J66" s="102"/>
      <c r="K66" s="103" t="s">
        <v>235</v>
      </c>
      <c r="L66" s="104"/>
    </row>
    <row r="67" spans="1:12" s="105" customFormat="1" ht="45">
      <c r="A67" s="100"/>
      <c r="B67" s="101"/>
      <c r="C67" s="18">
        <f t="shared" si="16"/>
        <v>72</v>
      </c>
      <c r="D67" s="102"/>
      <c r="E67" s="18">
        <f t="shared" si="17"/>
        <v>72</v>
      </c>
      <c r="F67" s="107">
        <v>72</v>
      </c>
      <c r="G67" s="102"/>
      <c r="H67" s="102"/>
      <c r="I67" s="102"/>
      <c r="J67" s="102"/>
      <c r="K67" s="103" t="s">
        <v>236</v>
      </c>
      <c r="L67" s="104"/>
    </row>
    <row r="68" spans="1:12" s="105" customFormat="1" ht="45">
      <c r="A68" s="100"/>
      <c r="B68" s="101"/>
      <c r="C68" s="18">
        <f t="shared" si="16"/>
        <v>200</v>
      </c>
      <c r="D68" s="102"/>
      <c r="E68" s="18">
        <f t="shared" si="17"/>
        <v>200</v>
      </c>
      <c r="F68" s="107">
        <v>200</v>
      </c>
      <c r="G68" s="102"/>
      <c r="H68" s="102"/>
      <c r="I68" s="102"/>
      <c r="J68" s="102"/>
      <c r="K68" s="103" t="s">
        <v>237</v>
      </c>
      <c r="L68" s="104"/>
    </row>
    <row r="69" spans="1:12" s="105" customFormat="1" ht="45">
      <c r="A69" s="100"/>
      <c r="B69" s="101"/>
      <c r="C69" s="18">
        <f t="shared" si="16"/>
        <v>260.29700000000003</v>
      </c>
      <c r="D69" s="102"/>
      <c r="E69" s="18">
        <f t="shared" si="17"/>
        <v>260.29700000000003</v>
      </c>
      <c r="F69" s="107">
        <v>260.29700000000003</v>
      </c>
      <c r="G69" s="102"/>
      <c r="H69" s="102"/>
      <c r="I69" s="102"/>
      <c r="J69" s="102"/>
      <c r="K69" s="103" t="s">
        <v>238</v>
      </c>
      <c r="L69" s="104"/>
    </row>
    <row r="70" spans="1:12" s="105" customFormat="1" ht="60">
      <c r="A70" s="100"/>
      <c r="B70" s="101"/>
      <c r="C70" s="18">
        <f t="shared" si="16"/>
        <v>100</v>
      </c>
      <c r="D70" s="102"/>
      <c r="E70" s="18">
        <f t="shared" si="17"/>
        <v>100</v>
      </c>
      <c r="F70" s="107">
        <v>100</v>
      </c>
      <c r="G70" s="102"/>
      <c r="H70" s="102"/>
      <c r="I70" s="102"/>
      <c r="J70" s="102"/>
      <c r="K70" s="103" t="s">
        <v>239</v>
      </c>
      <c r="L70" s="104"/>
    </row>
    <row r="71" spans="1:12" s="105" customFormat="1" ht="45">
      <c r="A71" s="100"/>
      <c r="B71" s="101"/>
      <c r="C71" s="18">
        <f t="shared" si="16"/>
        <v>100</v>
      </c>
      <c r="D71" s="102"/>
      <c r="E71" s="18">
        <f t="shared" si="17"/>
        <v>100</v>
      </c>
      <c r="F71" s="107">
        <v>100</v>
      </c>
      <c r="G71" s="102"/>
      <c r="H71" s="102"/>
      <c r="I71" s="102"/>
      <c r="J71" s="102"/>
      <c r="K71" s="103" t="s">
        <v>240</v>
      </c>
      <c r="L71" s="104"/>
    </row>
    <row r="72" spans="1:12" s="105" customFormat="1" ht="45">
      <c r="A72" s="100"/>
      <c r="B72" s="101"/>
      <c r="C72" s="18">
        <f t="shared" si="16"/>
        <v>267</v>
      </c>
      <c r="D72" s="102"/>
      <c r="E72" s="18">
        <f t="shared" si="17"/>
        <v>267</v>
      </c>
      <c r="F72" s="107">
        <v>267</v>
      </c>
      <c r="G72" s="102"/>
      <c r="H72" s="102"/>
      <c r="I72" s="102"/>
      <c r="J72" s="102"/>
      <c r="K72" s="106" t="s">
        <v>241</v>
      </c>
      <c r="L72" s="104"/>
    </row>
    <row r="73" spans="1:12" s="105" customFormat="1" ht="45">
      <c r="A73" s="100"/>
      <c r="B73" s="101"/>
      <c r="C73" s="18">
        <f t="shared" si="16"/>
        <v>120</v>
      </c>
      <c r="D73" s="102"/>
      <c r="E73" s="18">
        <f t="shared" si="17"/>
        <v>120</v>
      </c>
      <c r="F73" s="107">
        <v>120</v>
      </c>
      <c r="G73" s="102"/>
      <c r="H73" s="102"/>
      <c r="I73" s="102"/>
      <c r="J73" s="102"/>
      <c r="K73" s="103" t="s">
        <v>242</v>
      </c>
      <c r="L73" s="104"/>
    </row>
    <row r="74" spans="1:12" s="105" customFormat="1" ht="45">
      <c r="A74" s="100"/>
      <c r="B74" s="101"/>
      <c r="C74" s="18">
        <f t="shared" si="16"/>
        <v>120</v>
      </c>
      <c r="D74" s="102"/>
      <c r="E74" s="18">
        <v>120</v>
      </c>
      <c r="F74" s="107">
        <v>120</v>
      </c>
      <c r="G74" s="102"/>
      <c r="H74" s="102"/>
      <c r="I74" s="102"/>
      <c r="J74" s="102"/>
      <c r="K74" s="103" t="s">
        <v>300</v>
      </c>
      <c r="L74" s="104"/>
    </row>
    <row r="75" spans="1:12" s="105" customFormat="1" ht="45">
      <c r="A75" s="100"/>
      <c r="B75" s="101"/>
      <c r="C75" s="18">
        <f t="shared" si="16"/>
        <v>80</v>
      </c>
      <c r="D75" s="102"/>
      <c r="E75" s="18">
        <f t="shared" si="17"/>
        <v>80</v>
      </c>
      <c r="F75" s="107">
        <v>80</v>
      </c>
      <c r="G75" s="102"/>
      <c r="H75" s="102"/>
      <c r="I75" s="102"/>
      <c r="J75" s="102"/>
      <c r="K75" s="103" t="s">
        <v>243</v>
      </c>
      <c r="L75" s="104"/>
    </row>
    <row r="76" spans="1:12" s="105" customFormat="1" ht="45">
      <c r="A76" s="100"/>
      <c r="B76" s="101"/>
      <c r="C76" s="18">
        <f t="shared" si="16"/>
        <v>120</v>
      </c>
      <c r="D76" s="102"/>
      <c r="E76" s="18">
        <f t="shared" si="17"/>
        <v>120</v>
      </c>
      <c r="F76" s="107">
        <v>120</v>
      </c>
      <c r="G76" s="102"/>
      <c r="H76" s="102"/>
      <c r="I76" s="102"/>
      <c r="J76" s="102"/>
      <c r="K76" s="103" t="s">
        <v>244</v>
      </c>
      <c r="L76" s="104"/>
    </row>
    <row r="77" spans="1:12" s="105" customFormat="1" ht="45">
      <c r="A77" s="100"/>
      <c r="B77" s="101"/>
      <c r="C77" s="18">
        <f t="shared" si="16"/>
        <v>100</v>
      </c>
      <c r="D77" s="102"/>
      <c r="E77" s="18">
        <f t="shared" si="17"/>
        <v>100</v>
      </c>
      <c r="F77" s="107">
        <v>100</v>
      </c>
      <c r="G77" s="102"/>
      <c r="H77" s="102"/>
      <c r="I77" s="102"/>
      <c r="J77" s="102"/>
      <c r="K77" s="103" t="s">
        <v>245</v>
      </c>
      <c r="L77" s="104"/>
    </row>
    <row r="78" spans="1:12" s="105" customFormat="1" ht="30">
      <c r="A78" s="100"/>
      <c r="B78" s="101"/>
      <c r="C78" s="102">
        <f t="shared" si="16"/>
        <v>35</v>
      </c>
      <c r="D78" s="102"/>
      <c r="E78" s="102">
        <f t="shared" si="17"/>
        <v>35</v>
      </c>
      <c r="F78" s="107">
        <v>35</v>
      </c>
      <c r="G78" s="102"/>
      <c r="H78" s="102"/>
      <c r="I78" s="102"/>
      <c r="J78" s="102"/>
      <c r="K78" s="103" t="s">
        <v>288</v>
      </c>
      <c r="L78" s="104"/>
    </row>
    <row r="79" spans="1:12" s="105" customFormat="1" ht="30">
      <c r="A79" s="100"/>
      <c r="B79" s="101"/>
      <c r="C79" s="102">
        <f t="shared" si="16"/>
        <v>-35</v>
      </c>
      <c r="D79" s="102"/>
      <c r="E79" s="102">
        <f t="shared" si="17"/>
        <v>-35</v>
      </c>
      <c r="F79" s="107">
        <v>-35</v>
      </c>
      <c r="G79" s="102"/>
      <c r="H79" s="102"/>
      <c r="I79" s="102"/>
      <c r="J79" s="102"/>
      <c r="K79" s="103" t="s">
        <v>289</v>
      </c>
      <c r="L79" s="104"/>
    </row>
    <row r="80" spans="1:12" s="105" customFormat="1" ht="104.25">
      <c r="A80" s="115"/>
      <c r="B80" s="116"/>
      <c r="C80" s="117">
        <f t="shared" si="16"/>
        <v>50</v>
      </c>
      <c r="D80" s="117"/>
      <c r="E80" s="117">
        <f t="shared" si="17"/>
        <v>50</v>
      </c>
      <c r="F80" s="118">
        <v>50</v>
      </c>
      <c r="G80" s="117"/>
      <c r="H80" s="117"/>
      <c r="I80" s="117"/>
      <c r="J80" s="117"/>
      <c r="K80" s="119" t="s">
        <v>290</v>
      </c>
      <c r="L80" s="120"/>
    </row>
    <row r="81" spans="1:12" s="105" customFormat="1" ht="104.25">
      <c r="A81" s="115"/>
      <c r="B81" s="116"/>
      <c r="C81" s="117">
        <f t="shared" si="16"/>
        <v>190</v>
      </c>
      <c r="D81" s="117"/>
      <c r="E81" s="117">
        <f t="shared" si="17"/>
        <v>190</v>
      </c>
      <c r="F81" s="118">
        <v>190</v>
      </c>
      <c r="G81" s="117"/>
      <c r="H81" s="117"/>
      <c r="I81" s="117"/>
      <c r="J81" s="117"/>
      <c r="K81" s="119" t="s">
        <v>291</v>
      </c>
      <c r="L81" s="120"/>
    </row>
    <row r="82" spans="1:12" s="105" customFormat="1" ht="103.5">
      <c r="A82" s="115"/>
      <c r="B82" s="116"/>
      <c r="C82" s="117">
        <f t="shared" si="16"/>
        <v>100</v>
      </c>
      <c r="D82" s="117"/>
      <c r="E82" s="117">
        <f t="shared" si="17"/>
        <v>100</v>
      </c>
      <c r="F82" s="118">
        <v>100</v>
      </c>
      <c r="G82" s="117"/>
      <c r="H82" s="117"/>
      <c r="I82" s="117"/>
      <c r="J82" s="117"/>
      <c r="K82" s="119" t="s">
        <v>292</v>
      </c>
      <c r="L82" s="120"/>
    </row>
    <row r="83" spans="1:12" s="105" customFormat="1" ht="104.25">
      <c r="A83" s="115"/>
      <c r="B83" s="116"/>
      <c r="C83" s="117">
        <f t="shared" si="16"/>
        <v>100</v>
      </c>
      <c r="D83" s="117"/>
      <c r="E83" s="117">
        <f t="shared" si="17"/>
        <v>100</v>
      </c>
      <c r="F83" s="118">
        <v>100</v>
      </c>
      <c r="G83" s="117"/>
      <c r="H83" s="117"/>
      <c r="I83" s="117"/>
      <c r="J83" s="117"/>
      <c r="K83" s="119" t="s">
        <v>293</v>
      </c>
      <c r="L83" s="120"/>
    </row>
    <row r="84" spans="1:12" s="105" customFormat="1" ht="104.25">
      <c r="A84" s="115"/>
      <c r="B84" s="116"/>
      <c r="C84" s="117">
        <f t="shared" si="16"/>
        <v>395</v>
      </c>
      <c r="D84" s="117"/>
      <c r="E84" s="117">
        <f t="shared" si="17"/>
        <v>395</v>
      </c>
      <c r="F84" s="118">
        <v>395</v>
      </c>
      <c r="G84" s="117"/>
      <c r="H84" s="117"/>
      <c r="I84" s="117"/>
      <c r="J84" s="117"/>
      <c r="K84" s="119" t="s">
        <v>294</v>
      </c>
      <c r="L84" s="120"/>
    </row>
    <row r="85" spans="1:12" s="105" customFormat="1" ht="89.25">
      <c r="A85" s="115"/>
      <c r="B85" s="116"/>
      <c r="C85" s="117">
        <f t="shared" si="16"/>
        <v>290</v>
      </c>
      <c r="D85" s="117"/>
      <c r="E85" s="117">
        <f t="shared" si="17"/>
        <v>290</v>
      </c>
      <c r="F85" s="118">
        <v>290</v>
      </c>
      <c r="G85" s="117"/>
      <c r="H85" s="117"/>
      <c r="I85" s="117"/>
      <c r="J85" s="117"/>
      <c r="K85" s="119" t="s">
        <v>295</v>
      </c>
      <c r="L85" s="120"/>
    </row>
    <row r="86" spans="1:12" ht="78.75">
      <c r="A86" s="68"/>
      <c r="B86" s="69"/>
      <c r="C86" s="70">
        <f t="shared" si="1"/>
        <v>1000.1</v>
      </c>
      <c r="D86" s="70"/>
      <c r="E86" s="70">
        <f t="shared" si="2"/>
        <v>1000.1</v>
      </c>
      <c r="F86" s="70">
        <v>1000.1</v>
      </c>
      <c r="G86" s="70"/>
      <c r="H86" s="70"/>
      <c r="I86" s="70"/>
      <c r="J86" s="70"/>
      <c r="K86" s="71" t="s">
        <v>67</v>
      </c>
      <c r="L86" s="52"/>
    </row>
    <row r="87" spans="1:12" ht="94.5">
      <c r="A87" s="1" t="s">
        <v>36</v>
      </c>
      <c r="B87" s="2" t="s">
        <v>40</v>
      </c>
      <c r="C87" s="17">
        <f>D87+E87</f>
        <v>0</v>
      </c>
      <c r="D87" s="17">
        <v>-2129.1999999999998</v>
      </c>
      <c r="E87" s="17">
        <f>F87</f>
        <v>2129.1999999999998</v>
      </c>
      <c r="F87" s="17">
        <v>2129.1999999999998</v>
      </c>
      <c r="G87" s="17"/>
      <c r="H87" s="17"/>
      <c r="I87" s="17"/>
      <c r="J87" s="17"/>
      <c r="K87" s="3" t="s">
        <v>275</v>
      </c>
      <c r="L87" s="49"/>
    </row>
    <row r="88" spans="1:12" ht="47.25">
      <c r="A88" s="1" t="s">
        <v>281</v>
      </c>
      <c r="B88" s="2" t="s">
        <v>282</v>
      </c>
      <c r="C88" s="17">
        <f>D88+E88</f>
        <v>180</v>
      </c>
      <c r="D88" s="17"/>
      <c r="E88" s="17">
        <v>180</v>
      </c>
      <c r="F88" s="17">
        <v>180</v>
      </c>
      <c r="G88" s="17"/>
      <c r="H88" s="17"/>
      <c r="I88" s="17"/>
      <c r="J88" s="17"/>
      <c r="K88" s="3" t="s">
        <v>283</v>
      </c>
      <c r="L88" s="49"/>
    </row>
    <row r="89" spans="1:12" ht="47.25">
      <c r="A89" s="68" t="s">
        <v>37</v>
      </c>
      <c r="B89" s="69" t="s">
        <v>41</v>
      </c>
      <c r="C89" s="70">
        <f t="shared" si="1"/>
        <v>150</v>
      </c>
      <c r="D89" s="70"/>
      <c r="E89" s="70">
        <f t="shared" si="2"/>
        <v>150</v>
      </c>
      <c r="F89" s="70">
        <v>150</v>
      </c>
      <c r="G89" s="70"/>
      <c r="H89" s="70"/>
      <c r="I89" s="70"/>
      <c r="J89" s="70"/>
      <c r="K89" s="71" t="s">
        <v>38</v>
      </c>
      <c r="L89" s="52"/>
    </row>
    <row r="90" spans="1:12" ht="31.5">
      <c r="A90" s="1" t="s">
        <v>39</v>
      </c>
      <c r="B90" s="2" t="s">
        <v>42</v>
      </c>
      <c r="C90" s="17">
        <f t="shared" si="1"/>
        <v>11781.5532</v>
      </c>
      <c r="D90" s="17">
        <f>SUM(D91:D125)</f>
        <v>2764.92</v>
      </c>
      <c r="E90" s="17">
        <f t="shared" ref="E90:J90" si="18">SUM(E91:E125)</f>
        <v>9016.6332000000002</v>
      </c>
      <c r="F90" s="17">
        <f>SUM(F91:F125)</f>
        <v>9016.6332000000002</v>
      </c>
      <c r="G90" s="17">
        <f t="shared" si="18"/>
        <v>0</v>
      </c>
      <c r="H90" s="17">
        <f t="shared" si="18"/>
        <v>0</v>
      </c>
      <c r="I90" s="17">
        <f t="shared" si="18"/>
        <v>0</v>
      </c>
      <c r="J90" s="17">
        <f t="shared" si="18"/>
        <v>0</v>
      </c>
      <c r="K90" s="3"/>
      <c r="L90" s="49"/>
    </row>
    <row r="91" spans="1:12" ht="94.5">
      <c r="A91" s="77"/>
      <c r="B91" s="85"/>
      <c r="C91" s="58">
        <f>D91+E91</f>
        <v>195</v>
      </c>
      <c r="D91" s="58"/>
      <c r="E91" s="58">
        <f>F91+G91+H91+J91</f>
        <v>195</v>
      </c>
      <c r="F91" s="58">
        <v>195</v>
      </c>
      <c r="G91" s="58"/>
      <c r="H91" s="58"/>
      <c r="I91" s="58"/>
      <c r="J91" s="58"/>
      <c r="K91" s="59" t="s">
        <v>54</v>
      </c>
      <c r="L91" s="53"/>
    </row>
    <row r="92" spans="1:12" ht="94.5">
      <c r="A92" s="77"/>
      <c r="B92" s="85"/>
      <c r="C92" s="58">
        <f>D92+E92</f>
        <v>400</v>
      </c>
      <c r="D92" s="58"/>
      <c r="E92" s="58">
        <f>F92+G92+H92+J92</f>
        <v>400</v>
      </c>
      <c r="F92" s="58">
        <v>400</v>
      </c>
      <c r="G92" s="58"/>
      <c r="H92" s="58"/>
      <c r="I92" s="58"/>
      <c r="J92" s="58"/>
      <c r="K92" s="59" t="s">
        <v>55</v>
      </c>
      <c r="L92" s="53"/>
    </row>
    <row r="93" spans="1:12" ht="94.5">
      <c r="A93" s="77"/>
      <c r="B93" s="85"/>
      <c r="C93" s="58">
        <f t="shared" ref="C93:C107" si="19">D93+E93</f>
        <v>46.582000000000001</v>
      </c>
      <c r="D93" s="58"/>
      <c r="E93" s="58">
        <f t="shared" ref="E93:E107" si="20">F93+G93+H93+J93</f>
        <v>46.582000000000001</v>
      </c>
      <c r="F93" s="58">
        <v>46.582000000000001</v>
      </c>
      <c r="G93" s="58"/>
      <c r="H93" s="58"/>
      <c r="I93" s="58"/>
      <c r="J93" s="58"/>
      <c r="K93" s="59" t="s">
        <v>56</v>
      </c>
      <c r="L93" s="53"/>
    </row>
    <row r="94" spans="1:12" ht="78.75">
      <c r="A94" s="77"/>
      <c r="B94" s="85"/>
      <c r="C94" s="58">
        <f t="shared" si="19"/>
        <v>428.07920000000001</v>
      </c>
      <c r="D94" s="58"/>
      <c r="E94" s="58">
        <f t="shared" si="20"/>
        <v>428.07920000000001</v>
      </c>
      <c r="F94" s="58">
        <v>428.07920000000001</v>
      </c>
      <c r="G94" s="58"/>
      <c r="H94" s="58"/>
      <c r="I94" s="58"/>
      <c r="J94" s="58"/>
      <c r="K94" s="59" t="s">
        <v>57</v>
      </c>
      <c r="L94" s="53"/>
    </row>
    <row r="95" spans="1:12" ht="31.5">
      <c r="A95" s="7"/>
      <c r="B95" s="8"/>
      <c r="C95" s="18">
        <f t="shared" si="19"/>
        <v>1543</v>
      </c>
      <c r="D95" s="18">
        <f>994+549</f>
        <v>1543</v>
      </c>
      <c r="E95" s="18">
        <f t="shared" si="20"/>
        <v>0</v>
      </c>
      <c r="F95" s="18"/>
      <c r="G95" s="18"/>
      <c r="H95" s="18"/>
      <c r="I95" s="18"/>
      <c r="J95" s="18"/>
      <c r="K95" s="3" t="s">
        <v>87</v>
      </c>
      <c r="L95" s="49"/>
    </row>
    <row r="96" spans="1:12" ht="63">
      <c r="A96" s="7"/>
      <c r="B96" s="8"/>
      <c r="C96" s="18">
        <f t="shared" si="19"/>
        <v>91.92</v>
      </c>
      <c r="D96" s="18">
        <v>91.92</v>
      </c>
      <c r="E96" s="18"/>
      <c r="F96" s="18"/>
      <c r="G96" s="18"/>
      <c r="H96" s="18"/>
      <c r="I96" s="18"/>
      <c r="J96" s="18"/>
      <c r="K96" s="3" t="s">
        <v>101</v>
      </c>
      <c r="L96" s="49"/>
    </row>
    <row r="97" spans="1:12" ht="31.5">
      <c r="A97" s="79"/>
      <c r="B97" s="86"/>
      <c r="C97" s="81">
        <f t="shared" si="19"/>
        <v>55</v>
      </c>
      <c r="D97" s="81">
        <v>55</v>
      </c>
      <c r="E97" s="81">
        <f t="shared" si="20"/>
        <v>0</v>
      </c>
      <c r="F97" s="81"/>
      <c r="G97" s="81"/>
      <c r="H97" s="81"/>
      <c r="I97" s="81"/>
      <c r="J97" s="81"/>
      <c r="K97" s="71" t="s">
        <v>66</v>
      </c>
      <c r="L97" s="52"/>
    </row>
    <row r="98" spans="1:12" ht="47.25">
      <c r="A98" s="79"/>
      <c r="B98" s="86"/>
      <c r="C98" s="81">
        <f t="shared" si="19"/>
        <v>52</v>
      </c>
      <c r="D98" s="81">
        <v>52</v>
      </c>
      <c r="E98" s="81">
        <f t="shared" si="20"/>
        <v>0</v>
      </c>
      <c r="F98" s="81"/>
      <c r="G98" s="81"/>
      <c r="H98" s="81"/>
      <c r="I98" s="81"/>
      <c r="J98" s="81"/>
      <c r="K98" s="71" t="s">
        <v>173</v>
      </c>
      <c r="L98" s="52"/>
    </row>
    <row r="99" spans="1:12" ht="31.5">
      <c r="A99" s="79"/>
      <c r="B99" s="86"/>
      <c r="C99" s="81">
        <f t="shared" si="19"/>
        <v>330</v>
      </c>
      <c r="D99" s="81">
        <v>330</v>
      </c>
      <c r="E99" s="81">
        <f t="shared" si="20"/>
        <v>0</v>
      </c>
      <c r="F99" s="81"/>
      <c r="G99" s="81"/>
      <c r="H99" s="81"/>
      <c r="I99" s="81"/>
      <c r="J99" s="81"/>
      <c r="K99" s="71" t="s">
        <v>68</v>
      </c>
      <c r="L99" s="52"/>
    </row>
    <row r="100" spans="1:12" ht="63">
      <c r="A100" s="79"/>
      <c r="B100" s="86"/>
      <c r="C100" s="81">
        <f t="shared" si="19"/>
        <v>500</v>
      </c>
      <c r="D100" s="81"/>
      <c r="E100" s="81">
        <f t="shared" si="20"/>
        <v>500</v>
      </c>
      <c r="F100" s="81">
        <v>500</v>
      </c>
      <c r="G100" s="81"/>
      <c r="H100" s="81"/>
      <c r="I100" s="81"/>
      <c r="J100" s="81"/>
      <c r="K100" s="71" t="s">
        <v>69</v>
      </c>
      <c r="L100" s="52"/>
    </row>
    <row r="101" spans="1:12" ht="31.5">
      <c r="A101" s="79"/>
      <c r="B101" s="86"/>
      <c r="C101" s="81">
        <f t="shared" si="19"/>
        <v>350</v>
      </c>
      <c r="D101" s="81"/>
      <c r="E101" s="81">
        <f t="shared" si="20"/>
        <v>350</v>
      </c>
      <c r="F101" s="81">
        <v>350</v>
      </c>
      <c r="G101" s="81"/>
      <c r="H101" s="81"/>
      <c r="I101" s="81"/>
      <c r="J101" s="81"/>
      <c r="K101" s="71" t="s">
        <v>70</v>
      </c>
      <c r="L101" s="52"/>
    </row>
    <row r="102" spans="1:12" ht="31.5">
      <c r="A102" s="79"/>
      <c r="B102" s="86"/>
      <c r="C102" s="81">
        <f>D102+E102</f>
        <v>300</v>
      </c>
      <c r="D102" s="81"/>
      <c r="E102" s="81">
        <f>F102+G102+H102+J102</f>
        <v>300</v>
      </c>
      <c r="F102" s="81">
        <v>300</v>
      </c>
      <c r="G102" s="81"/>
      <c r="H102" s="81"/>
      <c r="I102" s="81"/>
      <c r="J102" s="81"/>
      <c r="K102" s="71" t="s">
        <v>43</v>
      </c>
      <c r="L102" s="52"/>
    </row>
    <row r="103" spans="1:12" ht="63">
      <c r="A103" s="79"/>
      <c r="B103" s="86"/>
      <c r="C103" s="81">
        <f t="shared" si="19"/>
        <v>450</v>
      </c>
      <c r="D103" s="81"/>
      <c r="E103" s="81">
        <f t="shared" si="20"/>
        <v>450</v>
      </c>
      <c r="F103" s="81">
        <v>450</v>
      </c>
      <c r="G103" s="81"/>
      <c r="H103" s="81"/>
      <c r="I103" s="81"/>
      <c r="J103" s="81"/>
      <c r="K103" s="71" t="s">
        <v>71</v>
      </c>
      <c r="L103" s="52"/>
    </row>
    <row r="104" spans="1:12" ht="47.25">
      <c r="A104" s="79"/>
      <c r="B104" s="86"/>
      <c r="C104" s="81">
        <f t="shared" si="19"/>
        <v>200</v>
      </c>
      <c r="D104" s="81">
        <v>200</v>
      </c>
      <c r="E104" s="81">
        <f t="shared" si="20"/>
        <v>0</v>
      </c>
      <c r="F104" s="81"/>
      <c r="G104" s="81"/>
      <c r="H104" s="81"/>
      <c r="I104" s="81"/>
      <c r="J104" s="81"/>
      <c r="K104" s="71" t="s">
        <v>72</v>
      </c>
      <c r="L104" s="52"/>
    </row>
    <row r="105" spans="1:12" ht="31.5">
      <c r="A105" s="7"/>
      <c r="B105" s="8"/>
      <c r="C105" s="18">
        <f>D105+E105</f>
        <v>18.468</v>
      </c>
      <c r="D105" s="18"/>
      <c r="E105" s="18">
        <f>F105+G105+H105+J105</f>
        <v>18.468</v>
      </c>
      <c r="F105" s="18">
        <v>18.468</v>
      </c>
      <c r="G105" s="18"/>
      <c r="H105" s="18"/>
      <c r="I105" s="18"/>
      <c r="J105" s="18"/>
      <c r="K105" s="3" t="s">
        <v>46</v>
      </c>
      <c r="L105" s="49"/>
    </row>
    <row r="106" spans="1:12" ht="31.5">
      <c r="A106" s="7"/>
      <c r="B106" s="8"/>
      <c r="C106" s="18">
        <f>D106+E106</f>
        <v>420</v>
      </c>
      <c r="D106" s="18"/>
      <c r="E106" s="18">
        <f>F106+G106+H106+J106</f>
        <v>420</v>
      </c>
      <c r="F106" s="18">
        <f>200+220</f>
        <v>420</v>
      </c>
      <c r="G106" s="18"/>
      <c r="H106" s="18"/>
      <c r="I106" s="18"/>
      <c r="J106" s="18"/>
      <c r="K106" s="3" t="s">
        <v>47</v>
      </c>
      <c r="L106" s="52" t="s">
        <v>220</v>
      </c>
    </row>
    <row r="107" spans="1:12" ht="31.5">
      <c r="A107" s="1"/>
      <c r="B107" s="2"/>
      <c r="C107" s="18">
        <f t="shared" si="19"/>
        <v>401</v>
      </c>
      <c r="D107" s="18">
        <f>340+61</f>
        <v>401</v>
      </c>
      <c r="E107" s="18">
        <f t="shared" si="20"/>
        <v>0</v>
      </c>
      <c r="F107" s="18"/>
      <c r="G107" s="18"/>
      <c r="H107" s="18"/>
      <c r="I107" s="18"/>
      <c r="J107" s="18"/>
      <c r="K107" s="3" t="s">
        <v>44</v>
      </c>
      <c r="L107" s="49"/>
    </row>
    <row r="108" spans="1:12" ht="63">
      <c r="A108" s="79"/>
      <c r="B108" s="86"/>
      <c r="C108" s="81">
        <f t="shared" si="1"/>
        <v>42</v>
      </c>
      <c r="D108" s="81">
        <f>30+12</f>
        <v>42</v>
      </c>
      <c r="E108" s="81">
        <f t="shared" si="2"/>
        <v>0</v>
      </c>
      <c r="F108" s="81"/>
      <c r="G108" s="81"/>
      <c r="H108" s="81"/>
      <c r="I108" s="81"/>
      <c r="J108" s="81"/>
      <c r="K108" s="71" t="s">
        <v>88</v>
      </c>
      <c r="L108" s="52"/>
    </row>
    <row r="109" spans="1:12" ht="94.5">
      <c r="A109" s="7"/>
      <c r="B109" s="8"/>
      <c r="C109" s="18">
        <f t="shared" si="1"/>
        <v>277</v>
      </c>
      <c r="D109" s="18"/>
      <c r="E109" s="18">
        <f t="shared" si="2"/>
        <v>277</v>
      </c>
      <c r="F109" s="18">
        <v>277</v>
      </c>
      <c r="G109" s="18"/>
      <c r="H109" s="18"/>
      <c r="I109" s="18"/>
      <c r="J109" s="18"/>
      <c r="K109" s="3" t="s">
        <v>164</v>
      </c>
      <c r="L109" s="49"/>
    </row>
    <row r="110" spans="1:12" ht="47.25">
      <c r="A110" s="7"/>
      <c r="B110" s="8"/>
      <c r="C110" s="18">
        <f t="shared" si="1"/>
        <v>500</v>
      </c>
      <c r="D110" s="18"/>
      <c r="E110" s="18">
        <f t="shared" si="2"/>
        <v>500</v>
      </c>
      <c r="F110" s="18">
        <v>500</v>
      </c>
      <c r="G110" s="18"/>
      <c r="H110" s="18"/>
      <c r="I110" s="18"/>
      <c r="J110" s="18"/>
      <c r="K110" s="3" t="s">
        <v>181</v>
      </c>
      <c r="L110" s="49"/>
    </row>
    <row r="111" spans="1:12" ht="31.5">
      <c r="A111" s="7"/>
      <c r="B111" s="8"/>
      <c r="C111" s="18">
        <f t="shared" si="1"/>
        <v>-400</v>
      </c>
      <c r="D111" s="18"/>
      <c r="E111" s="18">
        <f t="shared" si="2"/>
        <v>-400</v>
      </c>
      <c r="F111" s="18">
        <v>-400</v>
      </c>
      <c r="G111" s="18"/>
      <c r="H111" s="18"/>
      <c r="I111" s="18"/>
      <c r="J111" s="18"/>
      <c r="K111" s="3" t="s">
        <v>192</v>
      </c>
      <c r="L111" s="48" t="s">
        <v>222</v>
      </c>
    </row>
    <row r="112" spans="1:12" ht="60">
      <c r="A112" s="7"/>
      <c r="B112" s="8"/>
      <c r="C112" s="18">
        <f t="shared" si="1"/>
        <v>160</v>
      </c>
      <c r="D112" s="18"/>
      <c r="E112" s="18">
        <v>160</v>
      </c>
      <c r="F112" s="18">
        <v>160</v>
      </c>
      <c r="G112" s="102"/>
      <c r="H112" s="102"/>
      <c r="I112" s="102"/>
      <c r="J112" s="102"/>
      <c r="K112" s="106" t="s">
        <v>246</v>
      </c>
      <c r="L112" s="48"/>
    </row>
    <row r="113" spans="1:12" ht="45">
      <c r="A113" s="7"/>
      <c r="B113" s="8"/>
      <c r="C113" s="18">
        <f t="shared" si="1"/>
        <v>250</v>
      </c>
      <c r="D113" s="18"/>
      <c r="E113" s="18">
        <v>250</v>
      </c>
      <c r="F113" s="18">
        <v>250</v>
      </c>
      <c r="G113" s="102"/>
      <c r="H113" s="102"/>
      <c r="I113" s="102"/>
      <c r="J113" s="102"/>
      <c r="K113" s="106" t="s">
        <v>247</v>
      </c>
      <c r="L113" s="48"/>
    </row>
    <row r="114" spans="1:12" ht="60">
      <c r="A114" s="7"/>
      <c r="B114" s="8"/>
      <c r="C114" s="18">
        <f t="shared" si="1"/>
        <v>150</v>
      </c>
      <c r="D114" s="18"/>
      <c r="E114" s="18">
        <v>150</v>
      </c>
      <c r="F114" s="18">
        <v>150</v>
      </c>
      <c r="G114" s="102"/>
      <c r="H114" s="102"/>
      <c r="I114" s="102"/>
      <c r="J114" s="102"/>
      <c r="K114" s="106" t="s">
        <v>248</v>
      </c>
      <c r="L114" s="48"/>
    </row>
    <row r="115" spans="1:12" ht="45">
      <c r="A115" s="7"/>
      <c r="B115" s="8"/>
      <c r="C115" s="18">
        <f t="shared" si="1"/>
        <v>300</v>
      </c>
      <c r="D115" s="18"/>
      <c r="E115" s="18">
        <v>300</v>
      </c>
      <c r="F115" s="18">
        <v>300</v>
      </c>
      <c r="G115" s="102"/>
      <c r="H115" s="102"/>
      <c r="I115" s="102"/>
      <c r="J115" s="102"/>
      <c r="K115" s="106" t="s">
        <v>249</v>
      </c>
      <c r="L115" s="48"/>
    </row>
    <row r="116" spans="1:12" ht="45">
      <c r="A116" s="7"/>
      <c r="B116" s="8"/>
      <c r="C116" s="18">
        <f t="shared" si="1"/>
        <v>350</v>
      </c>
      <c r="D116" s="18"/>
      <c r="E116" s="18">
        <v>350</v>
      </c>
      <c r="F116" s="18">
        <v>350</v>
      </c>
      <c r="G116" s="102"/>
      <c r="H116" s="102"/>
      <c r="I116" s="102"/>
      <c r="J116" s="102"/>
      <c r="K116" s="106" t="s">
        <v>250</v>
      </c>
      <c r="L116" s="48"/>
    </row>
    <row r="117" spans="1:12" ht="60" customHeight="1">
      <c r="A117" s="7"/>
      <c r="B117" s="8"/>
      <c r="C117" s="18">
        <f t="shared" si="1"/>
        <v>140</v>
      </c>
      <c r="D117" s="18"/>
      <c r="E117" s="18">
        <v>140</v>
      </c>
      <c r="F117" s="18">
        <v>140</v>
      </c>
      <c r="G117" s="102"/>
      <c r="H117" s="102"/>
      <c r="I117" s="102"/>
      <c r="J117" s="102"/>
      <c r="K117" s="106" t="s">
        <v>251</v>
      </c>
      <c r="L117" s="48"/>
    </row>
    <row r="118" spans="1:12" ht="30">
      <c r="A118" s="7"/>
      <c r="B118" s="8"/>
      <c r="C118" s="18">
        <f t="shared" si="1"/>
        <v>200</v>
      </c>
      <c r="D118" s="18"/>
      <c r="E118" s="18">
        <v>200</v>
      </c>
      <c r="F118" s="18">
        <v>200</v>
      </c>
      <c r="G118" s="102"/>
      <c r="H118" s="102"/>
      <c r="I118" s="102"/>
      <c r="J118" s="102"/>
      <c r="K118" s="106" t="s">
        <v>252</v>
      </c>
      <c r="L118" s="48"/>
    </row>
    <row r="119" spans="1:12" ht="45">
      <c r="A119" s="7"/>
      <c r="B119" s="8"/>
      <c r="C119" s="18">
        <f t="shared" si="1"/>
        <v>500</v>
      </c>
      <c r="D119" s="18"/>
      <c r="E119" s="18">
        <v>500</v>
      </c>
      <c r="F119" s="18">
        <v>500</v>
      </c>
      <c r="G119" s="102"/>
      <c r="H119" s="102"/>
      <c r="I119" s="102"/>
      <c r="J119" s="102"/>
      <c r="K119" s="106" t="s">
        <v>253</v>
      </c>
      <c r="L119" s="48"/>
    </row>
    <row r="120" spans="1:12" ht="60">
      <c r="A120" s="7"/>
      <c r="B120" s="8"/>
      <c r="C120" s="18">
        <f t="shared" si="1"/>
        <v>200</v>
      </c>
      <c r="D120" s="18"/>
      <c r="E120" s="18">
        <v>200</v>
      </c>
      <c r="F120" s="18">
        <v>200</v>
      </c>
      <c r="G120" s="102"/>
      <c r="H120" s="102"/>
      <c r="I120" s="102"/>
      <c r="J120" s="102"/>
      <c r="K120" s="106" t="s">
        <v>254</v>
      </c>
      <c r="L120" s="48"/>
    </row>
    <row r="121" spans="1:12" ht="45">
      <c r="A121" s="7"/>
      <c r="B121" s="8"/>
      <c r="C121" s="18">
        <f t="shared" si="1"/>
        <v>180</v>
      </c>
      <c r="D121" s="18"/>
      <c r="E121" s="18">
        <v>180</v>
      </c>
      <c r="F121" s="18">
        <v>180</v>
      </c>
      <c r="G121" s="102"/>
      <c r="H121" s="102"/>
      <c r="I121" s="102"/>
      <c r="J121" s="102"/>
      <c r="K121" s="106" t="s">
        <v>255</v>
      </c>
      <c r="L121" s="48"/>
    </row>
    <row r="122" spans="1:12" ht="45">
      <c r="A122" s="7"/>
      <c r="B122" s="8"/>
      <c r="C122" s="18">
        <f t="shared" si="1"/>
        <v>100</v>
      </c>
      <c r="D122" s="18"/>
      <c r="E122" s="18">
        <v>100</v>
      </c>
      <c r="F122" s="18">
        <v>100</v>
      </c>
      <c r="G122" s="102"/>
      <c r="H122" s="102"/>
      <c r="I122" s="102"/>
      <c r="J122" s="102"/>
      <c r="K122" s="106" t="s">
        <v>256</v>
      </c>
      <c r="L122" s="48"/>
    </row>
    <row r="123" spans="1:12" ht="45">
      <c r="A123" s="7"/>
      <c r="B123" s="8"/>
      <c r="C123" s="18">
        <f t="shared" si="1"/>
        <v>50</v>
      </c>
      <c r="D123" s="18">
        <v>50</v>
      </c>
      <c r="E123" s="18"/>
      <c r="F123" s="18"/>
      <c r="G123" s="102"/>
      <c r="H123" s="102"/>
      <c r="I123" s="102"/>
      <c r="J123" s="102"/>
      <c r="K123" s="106" t="s">
        <v>298</v>
      </c>
      <c r="L123" s="48"/>
    </row>
    <row r="124" spans="1:12" ht="45">
      <c r="A124" s="7"/>
      <c r="B124" s="8"/>
      <c r="C124" s="18">
        <f t="shared" si="1"/>
        <v>150</v>
      </c>
      <c r="D124" s="18"/>
      <c r="E124" s="18">
        <v>150</v>
      </c>
      <c r="F124" s="18">
        <v>150</v>
      </c>
      <c r="G124" s="102"/>
      <c r="H124" s="102"/>
      <c r="I124" s="102"/>
      <c r="J124" s="102"/>
      <c r="K124" s="106" t="s">
        <v>301</v>
      </c>
      <c r="L124" s="48"/>
    </row>
    <row r="125" spans="1:12" ht="30">
      <c r="A125" s="77"/>
      <c r="B125" s="85"/>
      <c r="C125" s="58">
        <f t="shared" si="1"/>
        <v>2851.5039999999999</v>
      </c>
      <c r="D125" s="58"/>
      <c r="E125" s="58">
        <f>F125</f>
        <v>2851.5039999999999</v>
      </c>
      <c r="F125" s="58">
        <v>2851.5039999999999</v>
      </c>
      <c r="G125" s="117"/>
      <c r="H125" s="117"/>
      <c r="I125" s="117"/>
      <c r="J125" s="117"/>
      <c r="K125" s="121" t="s">
        <v>296</v>
      </c>
      <c r="L125" s="67"/>
    </row>
    <row r="126" spans="1:12">
      <c r="A126" s="1" t="s">
        <v>63</v>
      </c>
      <c r="B126" s="2" t="s">
        <v>64</v>
      </c>
      <c r="C126" s="17">
        <f t="shared" si="1"/>
        <v>180.14</v>
      </c>
      <c r="D126" s="17">
        <f>D127+D128</f>
        <v>80</v>
      </c>
      <c r="E126" s="17">
        <f t="shared" ref="E126:J126" si="21">E127</f>
        <v>100.14</v>
      </c>
      <c r="F126" s="17">
        <f t="shared" si="21"/>
        <v>100.14</v>
      </c>
      <c r="G126" s="17">
        <f t="shared" si="21"/>
        <v>0</v>
      </c>
      <c r="H126" s="17">
        <f t="shared" si="21"/>
        <v>0</v>
      </c>
      <c r="I126" s="17"/>
      <c r="J126" s="17">
        <f t="shared" si="21"/>
        <v>0</v>
      </c>
      <c r="K126" s="3"/>
      <c r="L126" s="49"/>
    </row>
    <row r="127" spans="1:12" ht="47.25">
      <c r="A127" s="68"/>
      <c r="B127" s="69"/>
      <c r="C127" s="81">
        <f t="shared" si="1"/>
        <v>100.14</v>
      </c>
      <c r="D127" s="81"/>
      <c r="E127" s="81">
        <f t="shared" ref="E127" si="22">F127+G127+H127+J127</f>
        <v>100.14</v>
      </c>
      <c r="F127" s="81">
        <v>100.14</v>
      </c>
      <c r="G127" s="81"/>
      <c r="H127" s="81"/>
      <c r="I127" s="81"/>
      <c r="J127" s="81"/>
      <c r="K127" s="71" t="s">
        <v>65</v>
      </c>
      <c r="L127" s="52"/>
    </row>
    <row r="128" spans="1:12" ht="78.75">
      <c r="A128" s="1"/>
      <c r="B128" s="2"/>
      <c r="C128" s="18">
        <f t="shared" si="1"/>
        <v>80</v>
      </c>
      <c r="D128" s="18">
        <v>80</v>
      </c>
      <c r="E128" s="18"/>
      <c r="F128" s="18"/>
      <c r="G128" s="18"/>
      <c r="H128" s="18"/>
      <c r="I128" s="18"/>
      <c r="J128" s="18"/>
      <c r="K128" s="3" t="s">
        <v>299</v>
      </c>
      <c r="L128" s="49"/>
    </row>
    <row r="129" spans="1:12" ht="114" customHeight="1">
      <c r="A129" s="73" t="s">
        <v>144</v>
      </c>
      <c r="B129" s="74" t="s">
        <v>145</v>
      </c>
      <c r="C129" s="75">
        <f>D129+E129</f>
        <v>90</v>
      </c>
      <c r="D129" s="75">
        <v>90</v>
      </c>
      <c r="E129" s="75"/>
      <c r="F129" s="75"/>
      <c r="G129" s="75"/>
      <c r="H129" s="75"/>
      <c r="I129" s="75"/>
      <c r="J129" s="75"/>
      <c r="K129" s="87" t="s">
        <v>146</v>
      </c>
      <c r="L129" s="72"/>
    </row>
    <row r="130" spans="1:12" ht="31.5">
      <c r="A130" s="1" t="s">
        <v>78</v>
      </c>
      <c r="B130" s="2" t="s">
        <v>80</v>
      </c>
      <c r="C130" s="17">
        <f t="shared" si="1"/>
        <v>1009.0566</v>
      </c>
      <c r="D130" s="17">
        <f>D131+D132+D133</f>
        <v>0</v>
      </c>
      <c r="E130" s="17">
        <f>E131+E132+E133+E134</f>
        <v>1009.0566</v>
      </c>
      <c r="F130" s="17">
        <f t="shared" ref="F130:H130" si="23">F131+F132+F133+F134</f>
        <v>1009.0566</v>
      </c>
      <c r="G130" s="17">
        <f t="shared" si="23"/>
        <v>0</v>
      </c>
      <c r="H130" s="17">
        <f t="shared" si="23"/>
        <v>0</v>
      </c>
      <c r="I130" s="17"/>
      <c r="J130" s="17">
        <f t="shared" ref="J130" si="24">J131+J132+J133</f>
        <v>0</v>
      </c>
      <c r="K130" s="3"/>
      <c r="L130" s="49"/>
    </row>
    <row r="131" spans="1:12" ht="78.75">
      <c r="A131" s="68"/>
      <c r="B131" s="69"/>
      <c r="C131" s="81">
        <f t="shared" si="1"/>
        <v>190</v>
      </c>
      <c r="D131" s="81"/>
      <c r="E131" s="81">
        <f t="shared" si="2"/>
        <v>190</v>
      </c>
      <c r="F131" s="81">
        <v>190</v>
      </c>
      <c r="G131" s="81"/>
      <c r="H131" s="81"/>
      <c r="I131" s="81"/>
      <c r="J131" s="81"/>
      <c r="K131" s="71" t="s">
        <v>79</v>
      </c>
      <c r="L131" s="52"/>
    </row>
    <row r="132" spans="1:12" ht="47.25">
      <c r="A132" s="68"/>
      <c r="B132" s="69"/>
      <c r="C132" s="81">
        <f t="shared" si="1"/>
        <v>785</v>
      </c>
      <c r="D132" s="81"/>
      <c r="E132" s="81">
        <f t="shared" si="2"/>
        <v>785</v>
      </c>
      <c r="F132" s="81">
        <v>785</v>
      </c>
      <c r="G132" s="81"/>
      <c r="H132" s="81"/>
      <c r="I132" s="81"/>
      <c r="J132" s="81"/>
      <c r="K132" s="71" t="s">
        <v>81</v>
      </c>
      <c r="L132" s="52"/>
    </row>
    <row r="133" spans="1:12" ht="47.25">
      <c r="A133" s="68"/>
      <c r="B133" s="69"/>
      <c r="C133" s="81">
        <f t="shared" si="1"/>
        <v>25.22</v>
      </c>
      <c r="D133" s="81"/>
      <c r="E133" s="81">
        <f t="shared" si="2"/>
        <v>25.22</v>
      </c>
      <c r="F133" s="81">
        <v>25.22</v>
      </c>
      <c r="G133" s="81"/>
      <c r="H133" s="81"/>
      <c r="I133" s="81"/>
      <c r="J133" s="81"/>
      <c r="K133" s="71" t="s">
        <v>82</v>
      </c>
      <c r="L133" s="52"/>
    </row>
    <row r="134" spans="1:12" ht="47.25">
      <c r="A134" s="1"/>
      <c r="B134" s="2"/>
      <c r="C134" s="18">
        <f>D134+E134</f>
        <v>8.8366000000000007</v>
      </c>
      <c r="D134" s="18"/>
      <c r="E134" s="18">
        <f>F134</f>
        <v>8.8366000000000007</v>
      </c>
      <c r="F134" s="18">
        <v>8.8366000000000007</v>
      </c>
      <c r="G134" s="18"/>
      <c r="H134" s="18"/>
      <c r="I134" s="18"/>
      <c r="J134" s="18"/>
      <c r="K134" s="3" t="s">
        <v>273</v>
      </c>
      <c r="L134" s="49"/>
    </row>
    <row r="135" spans="1:12" ht="47.25">
      <c r="A135" s="1" t="s">
        <v>73</v>
      </c>
      <c r="B135" s="2" t="s">
        <v>74</v>
      </c>
      <c r="C135" s="17">
        <f>D135+E135</f>
        <v>390</v>
      </c>
      <c r="D135" s="17">
        <f>D136+D137</f>
        <v>0</v>
      </c>
      <c r="E135" s="17">
        <f>E136+E137+E138</f>
        <v>390</v>
      </c>
      <c r="F135" s="17">
        <f t="shared" ref="F135:I135" si="25">F136+F137+F138</f>
        <v>247.39528999999999</v>
      </c>
      <c r="G135" s="17">
        <f t="shared" si="25"/>
        <v>0</v>
      </c>
      <c r="H135" s="17">
        <f t="shared" si="25"/>
        <v>0</v>
      </c>
      <c r="I135" s="17">
        <f t="shared" si="25"/>
        <v>142.60471000000001</v>
      </c>
      <c r="J135" s="17">
        <f>J136+J137</f>
        <v>0</v>
      </c>
      <c r="K135" s="3"/>
      <c r="L135" s="49"/>
    </row>
    <row r="136" spans="1:12" ht="31.5">
      <c r="A136" s="7"/>
      <c r="B136" s="8"/>
      <c r="C136" s="18">
        <f>D136+E136</f>
        <v>316</v>
      </c>
      <c r="D136" s="18"/>
      <c r="E136" s="18">
        <f>F136+G136+H136+J136+I136</f>
        <v>316</v>
      </c>
      <c r="F136" s="18">
        <v>247.39528999999999</v>
      </c>
      <c r="G136" s="18"/>
      <c r="H136" s="18"/>
      <c r="I136" s="18">
        <v>68.604709999999997</v>
      </c>
      <c r="J136" s="18"/>
      <c r="K136" s="3" t="s">
        <v>75</v>
      </c>
      <c r="L136" s="49"/>
    </row>
    <row r="137" spans="1:12">
      <c r="A137" s="7"/>
      <c r="B137" s="8"/>
      <c r="C137" s="18">
        <f t="shared" ref="C137:C138" si="26">D137+E137</f>
        <v>44</v>
      </c>
      <c r="D137" s="18"/>
      <c r="E137" s="18">
        <f t="shared" ref="E137:E138" si="27">F137+G137+H137+J137+I137</f>
        <v>44</v>
      </c>
      <c r="F137" s="18"/>
      <c r="G137" s="18"/>
      <c r="H137" s="18"/>
      <c r="I137" s="18">
        <v>44</v>
      </c>
      <c r="J137" s="18"/>
      <c r="K137" s="3" t="s">
        <v>201</v>
      </c>
      <c r="L137" s="49"/>
    </row>
    <row r="138" spans="1:12" ht="78.75">
      <c r="A138" s="79"/>
      <c r="B138" s="86"/>
      <c r="C138" s="81">
        <f t="shared" si="26"/>
        <v>30</v>
      </c>
      <c r="D138" s="81"/>
      <c r="E138" s="81">
        <f t="shared" si="27"/>
        <v>30</v>
      </c>
      <c r="F138" s="81"/>
      <c r="G138" s="81"/>
      <c r="H138" s="81"/>
      <c r="I138" s="81">
        <v>30</v>
      </c>
      <c r="J138" s="81"/>
      <c r="K138" s="71" t="s">
        <v>163</v>
      </c>
      <c r="L138" s="52"/>
    </row>
    <row r="139" spans="1:12" ht="47.25">
      <c r="A139" s="7"/>
      <c r="B139" s="8"/>
      <c r="C139" s="18"/>
      <c r="D139" s="18"/>
      <c r="E139" s="18"/>
      <c r="F139" s="18"/>
      <c r="G139" s="18"/>
      <c r="H139" s="18"/>
      <c r="I139" s="18"/>
      <c r="J139" s="18"/>
      <c r="K139" s="3" t="s">
        <v>274</v>
      </c>
      <c r="L139" s="49"/>
    </row>
    <row r="140" spans="1:12" ht="94.5">
      <c r="A140" s="54" t="s">
        <v>50</v>
      </c>
      <c r="B140" s="55" t="s">
        <v>51</v>
      </c>
      <c r="C140" s="57">
        <f t="shared" si="1"/>
        <v>1000</v>
      </c>
      <c r="D140" s="57"/>
      <c r="E140" s="57">
        <f t="shared" si="2"/>
        <v>1000</v>
      </c>
      <c r="F140" s="57">
        <v>1000</v>
      </c>
      <c r="G140" s="57"/>
      <c r="H140" s="57"/>
      <c r="I140" s="57"/>
      <c r="J140" s="57"/>
      <c r="K140" s="59" t="s">
        <v>58</v>
      </c>
      <c r="L140" s="53"/>
    </row>
    <row r="141" spans="1:12" ht="47.25">
      <c r="A141" s="1" t="s">
        <v>52</v>
      </c>
      <c r="B141" s="2" t="s">
        <v>53</v>
      </c>
      <c r="C141" s="17">
        <f t="shared" si="1"/>
        <v>4933.6239999999998</v>
      </c>
      <c r="D141" s="17">
        <f>D142+D143+D144+D145+D146+D147</f>
        <v>0</v>
      </c>
      <c r="E141" s="17">
        <f>SUM(E142:E164)</f>
        <v>4933.6239999999998</v>
      </c>
      <c r="F141" s="17">
        <f>SUM(F142:F164)</f>
        <v>4933.6239999999998</v>
      </c>
      <c r="G141" s="17">
        <f t="shared" ref="G141" si="28">SUM(G142:G164)</f>
        <v>0</v>
      </c>
      <c r="H141" s="17">
        <f t="shared" ref="H141:J141" si="29">H142+H143+H144+H145+H146+H147</f>
        <v>0</v>
      </c>
      <c r="I141" s="17">
        <f t="shared" si="29"/>
        <v>0</v>
      </c>
      <c r="J141" s="17">
        <f t="shared" si="29"/>
        <v>0</v>
      </c>
      <c r="K141" s="3" t="s">
        <v>129</v>
      </c>
      <c r="L141" s="49"/>
    </row>
    <row r="142" spans="1:12" ht="31.5">
      <c r="A142" s="77"/>
      <c r="B142" s="85"/>
      <c r="C142" s="58">
        <f t="shared" si="1"/>
        <v>193.83</v>
      </c>
      <c r="D142" s="58"/>
      <c r="E142" s="58">
        <f t="shared" si="2"/>
        <v>193.83</v>
      </c>
      <c r="F142" s="58">
        <v>193.83</v>
      </c>
      <c r="G142" s="58"/>
      <c r="H142" s="58"/>
      <c r="I142" s="58"/>
      <c r="J142" s="58"/>
      <c r="K142" s="88" t="s">
        <v>130</v>
      </c>
      <c r="L142" s="53"/>
    </row>
    <row r="143" spans="1:12" ht="31.5">
      <c r="A143" s="77"/>
      <c r="B143" s="85"/>
      <c r="C143" s="58">
        <f t="shared" si="1"/>
        <v>16.559999999999999</v>
      </c>
      <c r="D143" s="58"/>
      <c r="E143" s="58">
        <f t="shared" si="2"/>
        <v>16.559999999999999</v>
      </c>
      <c r="F143" s="58">
        <v>16.559999999999999</v>
      </c>
      <c r="G143" s="58"/>
      <c r="H143" s="58"/>
      <c r="I143" s="58"/>
      <c r="J143" s="58"/>
      <c r="K143" s="88" t="s">
        <v>131</v>
      </c>
      <c r="L143" s="53"/>
    </row>
    <row r="144" spans="1:12" ht="31.5">
      <c r="A144" s="79"/>
      <c r="B144" s="86"/>
      <c r="C144" s="81">
        <f t="shared" si="1"/>
        <v>36.340000000000003</v>
      </c>
      <c r="D144" s="81"/>
      <c r="E144" s="81">
        <f t="shared" si="2"/>
        <v>36.340000000000003</v>
      </c>
      <c r="F144" s="81">
        <v>36.340000000000003</v>
      </c>
      <c r="G144" s="81"/>
      <c r="H144" s="81"/>
      <c r="I144" s="81"/>
      <c r="J144" s="81"/>
      <c r="K144" s="71" t="s">
        <v>132</v>
      </c>
      <c r="L144" s="52"/>
    </row>
    <row r="145" spans="1:12">
      <c r="A145" s="79"/>
      <c r="B145" s="86"/>
      <c r="C145" s="81">
        <f t="shared" si="1"/>
        <v>100</v>
      </c>
      <c r="D145" s="81"/>
      <c r="E145" s="81">
        <f t="shared" si="2"/>
        <v>100</v>
      </c>
      <c r="F145" s="81">
        <v>100</v>
      </c>
      <c r="G145" s="81"/>
      <c r="H145" s="81"/>
      <c r="I145" s="81"/>
      <c r="J145" s="81"/>
      <c r="K145" s="71" t="s">
        <v>133</v>
      </c>
      <c r="L145" s="52"/>
    </row>
    <row r="146" spans="1:12">
      <c r="A146" s="79"/>
      <c r="B146" s="86"/>
      <c r="C146" s="81">
        <f t="shared" si="1"/>
        <v>120</v>
      </c>
      <c r="D146" s="81"/>
      <c r="E146" s="81">
        <f t="shared" si="2"/>
        <v>120</v>
      </c>
      <c r="F146" s="81">
        <v>120</v>
      </c>
      <c r="G146" s="81"/>
      <c r="H146" s="81"/>
      <c r="I146" s="81"/>
      <c r="J146" s="81"/>
      <c r="K146" s="71" t="s">
        <v>134</v>
      </c>
      <c r="L146" s="52"/>
    </row>
    <row r="147" spans="1:12">
      <c r="A147" s="79"/>
      <c r="B147" s="86"/>
      <c r="C147" s="81">
        <f t="shared" si="1"/>
        <v>150</v>
      </c>
      <c r="D147" s="81"/>
      <c r="E147" s="81">
        <f t="shared" si="2"/>
        <v>150</v>
      </c>
      <c r="F147" s="81">
        <v>150</v>
      </c>
      <c r="G147" s="81"/>
      <c r="H147" s="81"/>
      <c r="I147" s="81"/>
      <c r="J147" s="81"/>
      <c r="K147" s="71" t="s">
        <v>224</v>
      </c>
      <c r="L147" s="52"/>
    </row>
    <row r="148" spans="1:12" ht="31.5">
      <c r="A148" s="7"/>
      <c r="B148" s="8"/>
      <c r="C148" s="18">
        <f t="shared" si="1"/>
        <v>-3.69</v>
      </c>
      <c r="D148" s="18"/>
      <c r="E148" s="18">
        <f t="shared" si="2"/>
        <v>-3.69</v>
      </c>
      <c r="F148" s="18">
        <v>-3.69</v>
      </c>
      <c r="G148" s="18"/>
      <c r="H148" s="18"/>
      <c r="I148" s="18"/>
      <c r="J148" s="18"/>
      <c r="K148" s="3" t="s">
        <v>128</v>
      </c>
      <c r="L148" s="48" t="s">
        <v>223</v>
      </c>
    </row>
    <row r="149" spans="1:12" ht="31.5">
      <c r="A149" s="7"/>
      <c r="B149" s="8"/>
      <c r="C149" s="18">
        <f t="shared" si="1"/>
        <v>-11.8</v>
      </c>
      <c r="D149" s="18"/>
      <c r="E149" s="18">
        <f t="shared" si="2"/>
        <v>-11.8</v>
      </c>
      <c r="F149" s="18">
        <v>-11.8</v>
      </c>
      <c r="G149" s="18"/>
      <c r="H149" s="18"/>
      <c r="I149" s="18"/>
      <c r="J149" s="18"/>
      <c r="K149" s="3" t="s">
        <v>135</v>
      </c>
      <c r="L149" s="48" t="s">
        <v>223</v>
      </c>
    </row>
    <row r="150" spans="1:12">
      <c r="A150" s="7"/>
      <c r="B150" s="8"/>
      <c r="C150" s="18">
        <f t="shared" si="1"/>
        <v>15.49</v>
      </c>
      <c r="D150" s="18"/>
      <c r="E150" s="18">
        <f t="shared" si="2"/>
        <v>15.49</v>
      </c>
      <c r="F150" s="18">
        <v>15.49</v>
      </c>
      <c r="G150" s="18"/>
      <c r="H150" s="18"/>
      <c r="I150" s="18"/>
      <c r="J150" s="18"/>
      <c r="K150" s="3" t="s">
        <v>136</v>
      </c>
      <c r="L150" s="49"/>
    </row>
    <row r="151" spans="1:12">
      <c r="A151" s="7"/>
      <c r="B151" s="8"/>
      <c r="C151" s="18">
        <f t="shared" si="1"/>
        <v>100</v>
      </c>
      <c r="D151" s="18"/>
      <c r="E151" s="18">
        <f t="shared" si="2"/>
        <v>100</v>
      </c>
      <c r="F151" s="108">
        <v>100</v>
      </c>
      <c r="G151" s="18"/>
      <c r="H151" s="18"/>
      <c r="I151" s="18"/>
      <c r="J151" s="18"/>
      <c r="K151" s="110" t="s">
        <v>257</v>
      </c>
      <c r="L151" s="49"/>
    </row>
    <row r="152" spans="1:12">
      <c r="A152" s="7"/>
      <c r="B152" s="8"/>
      <c r="C152" s="18">
        <f t="shared" si="1"/>
        <v>90</v>
      </c>
      <c r="D152" s="18"/>
      <c r="E152" s="18">
        <f t="shared" si="2"/>
        <v>90</v>
      </c>
      <c r="F152" s="108">
        <v>90</v>
      </c>
      <c r="G152" s="18"/>
      <c r="H152" s="18"/>
      <c r="I152" s="18"/>
      <c r="J152" s="18"/>
      <c r="K152" s="110" t="s">
        <v>258</v>
      </c>
      <c r="L152" s="49"/>
    </row>
    <row r="153" spans="1:12">
      <c r="A153" s="7"/>
      <c r="B153" s="8"/>
      <c r="C153" s="18">
        <f t="shared" si="1"/>
        <v>300</v>
      </c>
      <c r="D153" s="18"/>
      <c r="E153" s="18">
        <f t="shared" si="2"/>
        <v>300</v>
      </c>
      <c r="F153" s="108">
        <v>300</v>
      </c>
      <c r="G153" s="18"/>
      <c r="H153" s="18"/>
      <c r="I153" s="18"/>
      <c r="J153" s="18"/>
      <c r="K153" s="110" t="s">
        <v>259</v>
      </c>
      <c r="L153" s="49"/>
    </row>
    <row r="154" spans="1:12" ht="31.5">
      <c r="A154" s="7"/>
      <c r="B154" s="8"/>
      <c r="C154" s="18">
        <f t="shared" si="1"/>
        <v>541</v>
      </c>
      <c r="D154" s="18"/>
      <c r="E154" s="18">
        <f t="shared" si="2"/>
        <v>541</v>
      </c>
      <c r="F154" s="111">
        <v>541</v>
      </c>
      <c r="G154" s="18"/>
      <c r="H154" s="18"/>
      <c r="I154" s="18"/>
      <c r="J154" s="18"/>
      <c r="K154" s="109" t="s">
        <v>260</v>
      </c>
      <c r="L154" s="49"/>
    </row>
    <row r="155" spans="1:12">
      <c r="A155" s="7"/>
      <c r="B155" s="8"/>
      <c r="C155" s="18">
        <f t="shared" si="1"/>
        <v>500</v>
      </c>
      <c r="D155" s="18"/>
      <c r="E155" s="18">
        <f t="shared" si="2"/>
        <v>500</v>
      </c>
      <c r="F155" s="112">
        <v>500</v>
      </c>
      <c r="G155" s="18"/>
      <c r="H155" s="18"/>
      <c r="I155" s="18"/>
      <c r="J155" s="18"/>
      <c r="K155" s="110" t="s">
        <v>261</v>
      </c>
      <c r="L155" s="49"/>
    </row>
    <row r="156" spans="1:12">
      <c r="A156" s="7"/>
      <c r="B156" s="8"/>
      <c r="C156" s="18">
        <f t="shared" si="1"/>
        <v>300</v>
      </c>
      <c r="D156" s="18"/>
      <c r="E156" s="18">
        <f t="shared" si="2"/>
        <v>300</v>
      </c>
      <c r="F156" s="108">
        <v>300</v>
      </c>
      <c r="G156" s="18"/>
      <c r="H156" s="18"/>
      <c r="I156" s="18"/>
      <c r="J156" s="18"/>
      <c r="K156" s="110" t="s">
        <v>262</v>
      </c>
      <c r="L156" s="49"/>
    </row>
    <row r="157" spans="1:12">
      <c r="A157" s="7"/>
      <c r="B157" s="8"/>
      <c r="C157" s="18">
        <f t="shared" si="1"/>
        <v>100</v>
      </c>
      <c r="D157" s="18"/>
      <c r="E157" s="18">
        <f t="shared" si="2"/>
        <v>100</v>
      </c>
      <c r="F157" s="108">
        <v>100</v>
      </c>
      <c r="G157" s="18"/>
      <c r="H157" s="18"/>
      <c r="I157" s="18"/>
      <c r="J157" s="18"/>
      <c r="K157" s="110" t="s">
        <v>263</v>
      </c>
      <c r="L157" s="49"/>
    </row>
    <row r="158" spans="1:12">
      <c r="A158" s="7"/>
      <c r="B158" s="8"/>
      <c r="C158" s="18">
        <f t="shared" si="1"/>
        <v>200</v>
      </c>
      <c r="D158" s="18"/>
      <c r="E158" s="18">
        <f t="shared" si="2"/>
        <v>200</v>
      </c>
      <c r="F158" s="108">
        <v>200</v>
      </c>
      <c r="G158" s="18"/>
      <c r="H158" s="18"/>
      <c r="I158" s="18"/>
      <c r="J158" s="18"/>
      <c r="K158" s="110" t="s">
        <v>264</v>
      </c>
      <c r="L158" s="49"/>
    </row>
    <row r="159" spans="1:12">
      <c r="A159" s="7"/>
      <c r="B159" s="8"/>
      <c r="C159" s="18">
        <f t="shared" si="1"/>
        <v>200</v>
      </c>
      <c r="D159" s="18"/>
      <c r="E159" s="18">
        <f t="shared" si="2"/>
        <v>200</v>
      </c>
      <c r="F159" s="108">
        <v>200</v>
      </c>
      <c r="G159" s="18"/>
      <c r="H159" s="18"/>
      <c r="I159" s="18"/>
      <c r="J159" s="18"/>
      <c r="K159" s="110" t="s">
        <v>265</v>
      </c>
      <c r="L159" s="49"/>
    </row>
    <row r="160" spans="1:12">
      <c r="A160" s="7"/>
      <c r="B160" s="8"/>
      <c r="C160" s="18">
        <f t="shared" si="1"/>
        <v>100</v>
      </c>
      <c r="D160" s="18"/>
      <c r="E160" s="18">
        <f t="shared" si="2"/>
        <v>100</v>
      </c>
      <c r="F160" s="108">
        <v>100</v>
      </c>
      <c r="G160" s="18"/>
      <c r="H160" s="18"/>
      <c r="I160" s="18"/>
      <c r="J160" s="18"/>
      <c r="K160" s="110" t="s">
        <v>266</v>
      </c>
      <c r="L160" s="49"/>
    </row>
    <row r="161" spans="1:12">
      <c r="A161" s="7"/>
      <c r="B161" s="8"/>
      <c r="C161" s="18">
        <f t="shared" si="1"/>
        <v>200</v>
      </c>
      <c r="D161" s="18"/>
      <c r="E161" s="18">
        <f t="shared" si="2"/>
        <v>200</v>
      </c>
      <c r="F161" s="108">
        <v>200</v>
      </c>
      <c r="G161" s="18"/>
      <c r="H161" s="18"/>
      <c r="I161" s="18"/>
      <c r="J161" s="18"/>
      <c r="K161" s="110" t="s">
        <v>267</v>
      </c>
      <c r="L161" s="49"/>
    </row>
    <row r="162" spans="1:12" ht="63">
      <c r="A162" s="7"/>
      <c r="B162" s="8"/>
      <c r="C162" s="18">
        <f t="shared" si="1"/>
        <v>30</v>
      </c>
      <c r="D162" s="18"/>
      <c r="E162" s="18">
        <f t="shared" si="2"/>
        <v>30</v>
      </c>
      <c r="F162" s="108">
        <v>30</v>
      </c>
      <c r="G162" s="18"/>
      <c r="H162" s="18"/>
      <c r="I162" s="18"/>
      <c r="J162" s="18"/>
      <c r="K162" s="113" t="s">
        <v>268</v>
      </c>
      <c r="L162" s="49"/>
    </row>
    <row r="163" spans="1:12" ht="47.25">
      <c r="A163" s="7"/>
      <c r="B163" s="8"/>
      <c r="C163" s="18">
        <f t="shared" si="1"/>
        <v>30</v>
      </c>
      <c r="D163" s="18"/>
      <c r="E163" s="18">
        <v>30</v>
      </c>
      <c r="F163" s="108">
        <v>30</v>
      </c>
      <c r="G163" s="18"/>
      <c r="H163" s="18"/>
      <c r="I163" s="18"/>
      <c r="J163" s="18"/>
      <c r="K163" s="113" t="s">
        <v>302</v>
      </c>
      <c r="L163" s="49"/>
    </row>
    <row r="164" spans="1:12" ht="31.5">
      <c r="A164" s="77"/>
      <c r="B164" s="85"/>
      <c r="C164" s="58">
        <f t="shared" si="1"/>
        <v>1625.894</v>
      </c>
      <c r="D164" s="58"/>
      <c r="E164" s="58">
        <f t="shared" si="2"/>
        <v>1625.894</v>
      </c>
      <c r="F164" s="126">
        <v>1625.894</v>
      </c>
      <c r="G164" s="58"/>
      <c r="H164" s="58"/>
      <c r="I164" s="58"/>
      <c r="J164" s="58"/>
      <c r="K164" s="125" t="s">
        <v>296</v>
      </c>
      <c r="L164" s="53"/>
    </row>
    <row r="165" spans="1:12" ht="31.5">
      <c r="A165" s="1" t="s">
        <v>76</v>
      </c>
      <c r="B165" s="2" t="s">
        <v>77</v>
      </c>
      <c r="C165" s="17">
        <f>C166+C167+C168+C171+C172</f>
        <v>1002</v>
      </c>
      <c r="D165" s="17">
        <f t="shared" ref="D165:J165" si="30">D166+D167+D168+D171+D172</f>
        <v>0</v>
      </c>
      <c r="E165" s="17">
        <f>E166+E167+E168+E171+E172+E169+E170</f>
        <v>1281</v>
      </c>
      <c r="F165" s="17">
        <f t="shared" si="30"/>
        <v>0</v>
      </c>
      <c r="G165" s="17">
        <f>G166+G167+G168+G171+G172+G169+G170</f>
        <v>1281</v>
      </c>
      <c r="H165" s="17">
        <f t="shared" si="30"/>
        <v>0</v>
      </c>
      <c r="I165" s="17">
        <f t="shared" si="30"/>
        <v>0</v>
      </c>
      <c r="J165" s="17">
        <f t="shared" si="30"/>
        <v>0</v>
      </c>
      <c r="K165" s="3"/>
      <c r="L165" s="49"/>
    </row>
    <row r="166" spans="1:12" ht="31.5">
      <c r="A166" s="1"/>
      <c r="B166" s="2"/>
      <c r="C166" s="18">
        <f t="shared" si="1"/>
        <v>102</v>
      </c>
      <c r="D166" s="18"/>
      <c r="E166" s="18">
        <f t="shared" si="2"/>
        <v>102</v>
      </c>
      <c r="F166" s="18"/>
      <c r="G166" s="18">
        <v>102</v>
      </c>
      <c r="H166" s="17"/>
      <c r="I166" s="17"/>
      <c r="J166" s="17"/>
      <c r="K166" s="3" t="s">
        <v>112</v>
      </c>
      <c r="L166" s="49"/>
    </row>
    <row r="167" spans="1:12" ht="63">
      <c r="A167" s="1"/>
      <c r="B167" s="2"/>
      <c r="C167" s="18">
        <f t="shared" si="1"/>
        <v>100</v>
      </c>
      <c r="D167" s="18"/>
      <c r="E167" s="18">
        <f t="shared" si="2"/>
        <v>100</v>
      </c>
      <c r="F167" s="18"/>
      <c r="G167" s="18">
        <v>100</v>
      </c>
      <c r="H167" s="17"/>
      <c r="I167" s="17"/>
      <c r="J167" s="17"/>
      <c r="K167" s="3" t="s">
        <v>116</v>
      </c>
      <c r="L167" s="49"/>
    </row>
    <row r="168" spans="1:12" ht="47.25">
      <c r="A168" s="1"/>
      <c r="B168" s="2"/>
      <c r="C168" s="18">
        <f t="shared" si="1"/>
        <v>200</v>
      </c>
      <c r="D168" s="18"/>
      <c r="E168" s="18">
        <f t="shared" si="2"/>
        <v>200</v>
      </c>
      <c r="F168" s="18"/>
      <c r="G168" s="18">
        <v>200</v>
      </c>
      <c r="H168" s="17"/>
      <c r="I168" s="17"/>
      <c r="J168" s="17"/>
      <c r="K168" s="3" t="s">
        <v>140</v>
      </c>
      <c r="L168" s="49"/>
    </row>
    <row r="169" spans="1:12" ht="47.25">
      <c r="A169" s="1"/>
      <c r="B169" s="2"/>
      <c r="C169" s="18">
        <f t="shared" si="1"/>
        <v>79</v>
      </c>
      <c r="D169" s="18"/>
      <c r="E169" s="18">
        <f t="shared" si="2"/>
        <v>79</v>
      </c>
      <c r="F169" s="18"/>
      <c r="G169" s="18">
        <v>79</v>
      </c>
      <c r="H169" s="17"/>
      <c r="I169" s="17"/>
      <c r="J169" s="17"/>
      <c r="K169" s="3" t="s">
        <v>303</v>
      </c>
      <c r="L169" s="49"/>
    </row>
    <row r="170" spans="1:12" ht="47.25">
      <c r="A170" s="1"/>
      <c r="B170" s="2"/>
      <c r="C170" s="18">
        <f t="shared" si="1"/>
        <v>200</v>
      </c>
      <c r="D170" s="18"/>
      <c r="E170" s="18">
        <v>200</v>
      </c>
      <c r="F170" s="18"/>
      <c r="G170" s="18">
        <v>200</v>
      </c>
      <c r="H170" s="17"/>
      <c r="I170" s="17"/>
      <c r="J170" s="17"/>
      <c r="K170" s="3" t="s">
        <v>304</v>
      </c>
      <c r="L170" s="49"/>
    </row>
    <row r="171" spans="1:12" ht="47.25">
      <c r="A171" s="1"/>
      <c r="B171" s="2"/>
      <c r="C171" s="18">
        <f t="shared" si="1"/>
        <v>200</v>
      </c>
      <c r="D171" s="18"/>
      <c r="E171" s="18">
        <f t="shared" si="2"/>
        <v>200</v>
      </c>
      <c r="F171" s="18"/>
      <c r="G171" s="18">
        <v>200</v>
      </c>
      <c r="H171" s="17"/>
      <c r="I171" s="17"/>
      <c r="J171" s="17"/>
      <c r="K171" s="3" t="s">
        <v>193</v>
      </c>
      <c r="L171" s="49"/>
    </row>
    <row r="172" spans="1:12" ht="31.5">
      <c r="A172" s="1"/>
      <c r="B172" s="2"/>
      <c r="C172" s="18">
        <f t="shared" si="1"/>
        <v>400</v>
      </c>
      <c r="D172" s="18"/>
      <c r="E172" s="18">
        <f t="shared" si="2"/>
        <v>400</v>
      </c>
      <c r="F172" s="18"/>
      <c r="G172" s="18">
        <v>400</v>
      </c>
      <c r="H172" s="17"/>
      <c r="I172" s="17"/>
      <c r="J172" s="17"/>
      <c r="K172" s="3" t="s">
        <v>192</v>
      </c>
      <c r="L172" s="48" t="s">
        <v>225</v>
      </c>
    </row>
    <row r="173" spans="1:12" ht="47.25">
      <c r="A173" s="12" t="s">
        <v>92</v>
      </c>
      <c r="B173" s="13" t="s">
        <v>91</v>
      </c>
      <c r="C173" s="19">
        <f>C174+C177+C178+C181</f>
        <v>18449.040349999999</v>
      </c>
      <c r="D173" s="19">
        <f t="shared" ref="D173:H173" si="31">D174+D177+D178+D181</f>
        <v>168.97399999999999</v>
      </c>
      <c r="E173" s="19">
        <f t="shared" si="31"/>
        <v>18280.066350000001</v>
      </c>
      <c r="F173" s="19">
        <f t="shared" si="31"/>
        <v>12200</v>
      </c>
      <c r="G173" s="19">
        <f t="shared" si="31"/>
        <v>0</v>
      </c>
      <c r="H173" s="19">
        <f t="shared" si="31"/>
        <v>6080.0663500000001</v>
      </c>
      <c r="I173" s="19">
        <f>I174+I178</f>
        <v>0</v>
      </c>
      <c r="J173" s="19">
        <f t="shared" ref="J173" si="32">J174</f>
        <v>0</v>
      </c>
      <c r="K173" s="14"/>
      <c r="L173" s="49"/>
    </row>
    <row r="174" spans="1:12" ht="31.5">
      <c r="A174" s="1" t="s">
        <v>98</v>
      </c>
      <c r="B174" s="2" t="s">
        <v>80</v>
      </c>
      <c r="C174" s="17">
        <f>C175+C176</f>
        <v>7200</v>
      </c>
      <c r="D174" s="17">
        <f t="shared" ref="D174:H174" si="33">D175+D176</f>
        <v>0</v>
      </c>
      <c r="E174" s="17">
        <f t="shared" si="33"/>
        <v>7200</v>
      </c>
      <c r="F174" s="17">
        <f t="shared" si="33"/>
        <v>7200</v>
      </c>
      <c r="G174" s="17">
        <f t="shared" si="33"/>
        <v>0</v>
      </c>
      <c r="H174" s="17">
        <f t="shared" si="33"/>
        <v>0</v>
      </c>
      <c r="I174" s="17"/>
      <c r="J174" s="17">
        <f t="shared" ref="J174:J175" si="34">J178+J179</f>
        <v>0</v>
      </c>
      <c r="K174" s="3"/>
      <c r="L174" s="49"/>
    </row>
    <row r="175" spans="1:12" ht="63">
      <c r="A175" s="68"/>
      <c r="B175" s="69"/>
      <c r="C175" s="70">
        <f>D175+E175</f>
        <v>5200</v>
      </c>
      <c r="D175" s="70">
        <v>0</v>
      </c>
      <c r="E175" s="70">
        <f>F175+G175+H175</f>
        <v>5200</v>
      </c>
      <c r="F175" s="70">
        <v>5200</v>
      </c>
      <c r="G175" s="70"/>
      <c r="H175" s="70"/>
      <c r="I175" s="70"/>
      <c r="J175" s="70">
        <f t="shared" si="34"/>
        <v>0</v>
      </c>
      <c r="K175" s="71" t="s">
        <v>100</v>
      </c>
      <c r="L175" s="52"/>
    </row>
    <row r="176" spans="1:12" ht="31.5">
      <c r="A176" s="54"/>
      <c r="B176" s="55"/>
      <c r="C176" s="57">
        <f>D176+E176</f>
        <v>2000</v>
      </c>
      <c r="D176" s="57"/>
      <c r="E176" s="57">
        <f>F176</f>
        <v>2000</v>
      </c>
      <c r="F176" s="57">
        <v>2000</v>
      </c>
      <c r="G176" s="57"/>
      <c r="H176" s="57"/>
      <c r="I176" s="57"/>
      <c r="J176" s="57"/>
      <c r="K176" s="125" t="s">
        <v>296</v>
      </c>
      <c r="L176" s="53"/>
    </row>
    <row r="177" spans="1:12" ht="63">
      <c r="A177" s="1" t="s">
        <v>286</v>
      </c>
      <c r="B177" s="2" t="s">
        <v>145</v>
      </c>
      <c r="C177" s="17">
        <f>D177</f>
        <v>168.97399999999999</v>
      </c>
      <c r="D177" s="17">
        <v>168.97399999999999</v>
      </c>
      <c r="E177" s="17"/>
      <c r="F177" s="17"/>
      <c r="G177" s="17"/>
      <c r="H177" s="17"/>
      <c r="I177" s="17"/>
      <c r="J177" s="17"/>
      <c r="K177" s="3" t="s">
        <v>287</v>
      </c>
      <c r="L177" s="49"/>
    </row>
    <row r="178" spans="1:12" ht="141.75">
      <c r="A178" s="1" t="s">
        <v>161</v>
      </c>
      <c r="B178" s="2" t="s">
        <v>162</v>
      </c>
      <c r="C178" s="17">
        <f t="shared" ref="C178" si="35">D178+E178</f>
        <v>6080.0663500000001</v>
      </c>
      <c r="D178" s="17"/>
      <c r="E178" s="17">
        <f>G178+H178</f>
        <v>6080.0663500000001</v>
      </c>
      <c r="F178" s="17"/>
      <c r="G178" s="17"/>
      <c r="H178" s="17">
        <f>H179+H180</f>
        <v>6080.0663500000001</v>
      </c>
      <c r="I178" s="17"/>
      <c r="J178" s="18"/>
      <c r="K178" s="3"/>
      <c r="L178" s="49"/>
    </row>
    <row r="179" spans="1:12" ht="94.5">
      <c r="A179" s="79"/>
      <c r="B179" s="86"/>
      <c r="C179" s="81">
        <f t="shared" si="1"/>
        <v>5999.3874999999998</v>
      </c>
      <c r="D179" s="81"/>
      <c r="E179" s="81">
        <f t="shared" si="2"/>
        <v>5999.3874999999998</v>
      </c>
      <c r="F179" s="81"/>
      <c r="G179" s="81"/>
      <c r="H179" s="81">
        <v>5999.3874999999998</v>
      </c>
      <c r="I179" s="81"/>
      <c r="J179" s="81"/>
      <c r="K179" s="71" t="s">
        <v>99</v>
      </c>
      <c r="L179" s="52"/>
    </row>
    <row r="180" spans="1:12" ht="63">
      <c r="A180" s="79"/>
      <c r="B180" s="86"/>
      <c r="C180" s="81">
        <f t="shared" ref="C180" si="36">D180+E180</f>
        <v>80.678849999999997</v>
      </c>
      <c r="D180" s="81"/>
      <c r="E180" s="81">
        <f t="shared" ref="E180" si="37">F180+G180+H180+J180</f>
        <v>80.678849999999997</v>
      </c>
      <c r="F180" s="81"/>
      <c r="G180" s="81"/>
      <c r="H180" s="81">
        <v>80.678849999999997</v>
      </c>
      <c r="I180" s="81"/>
      <c r="J180" s="81"/>
      <c r="K180" s="71" t="s">
        <v>100</v>
      </c>
      <c r="L180" s="52"/>
    </row>
    <row r="181" spans="1:12" ht="31.5">
      <c r="A181" s="7" t="s">
        <v>284</v>
      </c>
      <c r="B181" s="8" t="s">
        <v>285</v>
      </c>
      <c r="C181" s="18">
        <f>D181+E181</f>
        <v>5000</v>
      </c>
      <c r="D181" s="18"/>
      <c r="E181" s="18">
        <f>F181</f>
        <v>5000</v>
      </c>
      <c r="F181" s="18">
        <v>5000</v>
      </c>
      <c r="G181" s="18"/>
      <c r="H181" s="18"/>
      <c r="I181" s="18"/>
      <c r="J181" s="18"/>
      <c r="K181" s="3"/>
      <c r="L181" s="49"/>
    </row>
    <row r="182" spans="1:12" s="44" customFormat="1" ht="47.25">
      <c r="A182" s="42" t="s">
        <v>206</v>
      </c>
      <c r="B182" s="43" t="s">
        <v>205</v>
      </c>
      <c r="C182" s="45">
        <f>D182+E182</f>
        <v>100</v>
      </c>
      <c r="D182" s="45">
        <f>D183</f>
        <v>100</v>
      </c>
      <c r="E182" s="45">
        <f t="shared" ref="E182:J182" si="38">E183</f>
        <v>0</v>
      </c>
      <c r="F182" s="45">
        <f t="shared" si="38"/>
        <v>0</v>
      </c>
      <c r="G182" s="45">
        <f t="shared" si="38"/>
        <v>0</v>
      </c>
      <c r="H182" s="45">
        <f t="shared" si="38"/>
        <v>0</v>
      </c>
      <c r="I182" s="45">
        <f t="shared" si="38"/>
        <v>0</v>
      </c>
      <c r="J182" s="45">
        <f t="shared" si="38"/>
        <v>0</v>
      </c>
      <c r="K182" s="46"/>
      <c r="L182" s="51"/>
    </row>
    <row r="183" spans="1:12" ht="47.25">
      <c r="A183" s="89" t="s">
        <v>207</v>
      </c>
      <c r="B183" s="66" t="s">
        <v>41</v>
      </c>
      <c r="C183" s="81">
        <f>D183+E183</f>
        <v>100</v>
      </c>
      <c r="D183" s="81">
        <v>100</v>
      </c>
      <c r="E183" s="81"/>
      <c r="F183" s="81"/>
      <c r="G183" s="81"/>
      <c r="H183" s="81"/>
      <c r="I183" s="81"/>
      <c r="J183" s="81"/>
      <c r="K183" s="71" t="s">
        <v>208</v>
      </c>
      <c r="L183" s="52"/>
    </row>
    <row r="184" spans="1:12" ht="31.5">
      <c r="A184" s="35" t="s">
        <v>151</v>
      </c>
      <c r="B184" s="13" t="s">
        <v>154</v>
      </c>
      <c r="C184" s="19">
        <f>C185+C186</f>
        <v>-809.87299999999959</v>
      </c>
      <c r="D184" s="19">
        <f t="shared" ref="D184:H184" si="39">D185+D186</f>
        <v>3393.4749999999999</v>
      </c>
      <c r="E184" s="19">
        <f t="shared" si="39"/>
        <v>-4203.347999999999</v>
      </c>
      <c r="F184" s="19">
        <f t="shared" si="39"/>
        <v>-4203.347999999999</v>
      </c>
      <c r="G184" s="19">
        <f t="shared" si="39"/>
        <v>0</v>
      </c>
      <c r="H184" s="19">
        <f t="shared" si="39"/>
        <v>0</v>
      </c>
      <c r="I184" s="19"/>
      <c r="J184" s="19">
        <f t="shared" ref="J184" si="40">J186</f>
        <v>0</v>
      </c>
      <c r="K184" s="14"/>
      <c r="L184" s="49"/>
    </row>
    <row r="185" spans="1:12" ht="47.25">
      <c r="A185" s="122" t="s">
        <v>190</v>
      </c>
      <c r="B185" s="55" t="s">
        <v>97</v>
      </c>
      <c r="C185" s="57">
        <f>D185+E185</f>
        <v>-8472.3979999999992</v>
      </c>
      <c r="D185" s="57"/>
      <c r="E185" s="57">
        <f>F185</f>
        <v>-8472.3979999999992</v>
      </c>
      <c r="F185" s="57">
        <v>-8472.3979999999992</v>
      </c>
      <c r="G185" s="57"/>
      <c r="H185" s="57"/>
      <c r="I185" s="57"/>
      <c r="J185" s="57"/>
      <c r="K185" s="123" t="s">
        <v>297</v>
      </c>
      <c r="L185" s="53"/>
    </row>
    <row r="186" spans="1:12" ht="63">
      <c r="A186" s="90" t="s">
        <v>152</v>
      </c>
      <c r="B186" s="74" t="s">
        <v>153</v>
      </c>
      <c r="C186" s="75">
        <f>D186+E186</f>
        <v>7662.5249999999996</v>
      </c>
      <c r="D186" s="75">
        <v>3393.4749999999999</v>
      </c>
      <c r="E186" s="75">
        <f>F186+G186+H186</f>
        <v>4269.05</v>
      </c>
      <c r="F186" s="75">
        <v>4269.05</v>
      </c>
      <c r="G186" s="75"/>
      <c r="H186" s="75"/>
      <c r="I186" s="75"/>
      <c r="J186" s="47"/>
      <c r="K186" s="87" t="s">
        <v>155</v>
      </c>
      <c r="L186" s="72"/>
    </row>
    <row r="187" spans="1:12">
      <c r="A187" s="34"/>
      <c r="B187" s="2"/>
      <c r="C187" s="17"/>
      <c r="D187" s="17"/>
      <c r="E187" s="17"/>
      <c r="F187" s="17"/>
      <c r="G187" s="17"/>
      <c r="H187" s="17"/>
      <c r="I187" s="17"/>
      <c r="J187" s="18"/>
      <c r="K187" s="31"/>
      <c r="L187" s="49"/>
    </row>
    <row r="188" spans="1:12" ht="31.5">
      <c r="A188" s="35"/>
      <c r="B188" s="13" t="s">
        <v>183</v>
      </c>
      <c r="C188" s="19">
        <f>D188+E188</f>
        <v>-1897.9220000000005</v>
      </c>
      <c r="D188" s="19">
        <f>D189+D190+D191+D192+D193+D194+D195</f>
        <v>-2298.7360000000003</v>
      </c>
      <c r="E188" s="19">
        <f t="shared" ref="E188:H188" si="41">E189+E190+E191+E192+E193+E194+E195</f>
        <v>400.81399999999996</v>
      </c>
      <c r="F188" s="19">
        <f t="shared" si="41"/>
        <v>400.81399999999996</v>
      </c>
      <c r="G188" s="19">
        <f t="shared" si="41"/>
        <v>0</v>
      </c>
      <c r="H188" s="19">
        <f t="shared" si="41"/>
        <v>0</v>
      </c>
      <c r="I188" s="19"/>
      <c r="J188" s="38"/>
      <c r="K188" s="14"/>
      <c r="L188" s="49"/>
    </row>
    <row r="189" spans="1:12" ht="78.75">
      <c r="A189" s="91" t="s">
        <v>186</v>
      </c>
      <c r="B189" s="85" t="s">
        <v>184</v>
      </c>
      <c r="C189" s="58">
        <f>D189+E189</f>
        <v>-3295</v>
      </c>
      <c r="D189" s="58">
        <v>-3295</v>
      </c>
      <c r="E189" s="58"/>
      <c r="F189" s="58"/>
      <c r="G189" s="58"/>
      <c r="H189" s="58"/>
      <c r="I189" s="58"/>
      <c r="J189" s="58"/>
      <c r="K189" s="59"/>
      <c r="L189" s="53"/>
    </row>
    <row r="190" spans="1:12" ht="31.5">
      <c r="A190" s="92" t="s">
        <v>89</v>
      </c>
      <c r="B190" s="85" t="s">
        <v>185</v>
      </c>
      <c r="C190" s="58">
        <f t="shared" ref="C190:C195" si="42">D190+E190</f>
        <v>433.34300000000002</v>
      </c>
      <c r="D190" s="58">
        <v>433.34300000000002</v>
      </c>
      <c r="E190" s="58"/>
      <c r="F190" s="58"/>
      <c r="G190" s="58"/>
      <c r="H190" s="58"/>
      <c r="I190" s="58"/>
      <c r="J190" s="58"/>
      <c r="K190" s="59"/>
      <c r="L190" s="53"/>
    </row>
    <row r="191" spans="1:12">
      <c r="A191" s="92" t="s">
        <v>187</v>
      </c>
      <c r="B191" s="85" t="s">
        <v>188</v>
      </c>
      <c r="C191" s="58">
        <f t="shared" si="42"/>
        <v>363</v>
      </c>
      <c r="D191" s="58">
        <v>363</v>
      </c>
      <c r="E191" s="58"/>
      <c r="F191" s="58"/>
      <c r="G191" s="58"/>
      <c r="H191" s="58"/>
      <c r="I191" s="58"/>
      <c r="J191" s="58"/>
      <c r="K191" s="59"/>
      <c r="L191" s="53"/>
    </row>
    <row r="192" spans="1:12" ht="31.5">
      <c r="A192" s="91" t="s">
        <v>195</v>
      </c>
      <c r="B192" s="93" t="s">
        <v>189</v>
      </c>
      <c r="C192" s="58">
        <f t="shared" si="42"/>
        <v>212</v>
      </c>
      <c r="D192" s="58">
        <v>212</v>
      </c>
      <c r="E192" s="58"/>
      <c r="F192" s="58"/>
      <c r="G192" s="58"/>
      <c r="H192" s="58"/>
      <c r="I192" s="58"/>
      <c r="J192" s="58"/>
      <c r="K192" s="59"/>
      <c r="L192" s="53"/>
    </row>
    <row r="193" spans="1:12" ht="31.5">
      <c r="A193" s="91" t="s">
        <v>195</v>
      </c>
      <c r="B193" s="99" t="s">
        <v>232</v>
      </c>
      <c r="C193" s="58">
        <f>D193+E193</f>
        <v>988.73500000000001</v>
      </c>
      <c r="D193" s="58"/>
      <c r="E193" s="58">
        <f>F193</f>
        <v>988.73500000000001</v>
      </c>
      <c r="F193" s="58">
        <f>315.01+673.725</f>
        <v>988.73500000000001</v>
      </c>
      <c r="G193" s="58"/>
      <c r="H193" s="58"/>
      <c r="I193" s="58"/>
      <c r="J193" s="58"/>
      <c r="K193" s="59"/>
      <c r="L193" s="53"/>
    </row>
    <row r="194" spans="1:12">
      <c r="A194" s="91" t="s">
        <v>22</v>
      </c>
      <c r="B194" s="99" t="s">
        <v>233</v>
      </c>
      <c r="C194" s="58">
        <f>D194+E194</f>
        <v>0</v>
      </c>
      <c r="D194" s="58">
        <v>-12.079000000000001</v>
      </c>
      <c r="E194" s="58">
        <v>12.079000000000001</v>
      </c>
      <c r="F194" s="58">
        <v>12.079000000000001</v>
      </c>
      <c r="G194" s="58"/>
      <c r="H194" s="58"/>
      <c r="I194" s="58"/>
      <c r="J194" s="58"/>
      <c r="K194" s="59"/>
      <c r="L194" s="53"/>
    </row>
    <row r="195" spans="1:12">
      <c r="A195" s="92" t="s">
        <v>190</v>
      </c>
      <c r="B195" s="85" t="s">
        <v>191</v>
      </c>
      <c r="C195" s="58">
        <f t="shared" si="42"/>
        <v>-600</v>
      </c>
      <c r="D195" s="58"/>
      <c r="E195" s="58">
        <f>F195</f>
        <v>-600</v>
      </c>
      <c r="F195" s="58">
        <v>-600</v>
      </c>
      <c r="G195" s="58"/>
      <c r="H195" s="58"/>
      <c r="I195" s="58"/>
      <c r="J195" s="58"/>
      <c r="K195" s="59"/>
      <c r="L195" s="53"/>
    </row>
    <row r="196" spans="1:12">
      <c r="A196" s="12"/>
      <c r="B196" s="13" t="s">
        <v>1</v>
      </c>
      <c r="C196" s="19">
        <f>D196+E196</f>
        <v>45564.302060000002</v>
      </c>
      <c r="D196" s="19">
        <f>D12+D22+D33+D35+D39+D41+D173+D182+D184+D188</f>
        <v>7138.7991999999995</v>
      </c>
      <c r="E196" s="19">
        <f t="shared" ref="E196:J196" si="43">E12+E22+E33+E35+E39+E41+E173+E182+E184+E188</f>
        <v>38425.502860000001</v>
      </c>
      <c r="F196" s="19">
        <f t="shared" si="43"/>
        <v>30781.8318</v>
      </c>
      <c r="G196" s="19">
        <f t="shared" si="43"/>
        <v>1421</v>
      </c>
      <c r="H196" s="19">
        <f t="shared" si="43"/>
        <v>6080.0663500000001</v>
      </c>
      <c r="I196" s="19">
        <f t="shared" si="43"/>
        <v>142.60471000000001</v>
      </c>
      <c r="J196" s="19">
        <f t="shared" si="43"/>
        <v>0</v>
      </c>
      <c r="K196" s="14"/>
      <c r="L196" s="49"/>
    </row>
    <row r="198" spans="1:12">
      <c r="C198" s="95"/>
      <c r="D198" s="95"/>
      <c r="E198" s="95"/>
      <c r="F198" s="95"/>
      <c r="G198" s="95"/>
    </row>
    <row r="199" spans="1:12">
      <c r="C199" s="95"/>
      <c r="D199" s="95"/>
      <c r="E199" s="95"/>
      <c r="F199" s="95"/>
    </row>
    <row r="202" spans="1:12">
      <c r="D202" s="95">
        <f>D196-D188</f>
        <v>9437.5352000000003</v>
      </c>
    </row>
    <row r="203" spans="1:12">
      <c r="D203" s="95">
        <f>D188</f>
        <v>-2298.7360000000003</v>
      </c>
    </row>
  </sheetData>
  <mergeCells count="11">
    <mergeCell ref="A7:K7"/>
    <mergeCell ref="A9:A11"/>
    <mergeCell ref="B9:B11"/>
    <mergeCell ref="C9:J9"/>
    <mergeCell ref="K9:K11"/>
    <mergeCell ref="K28:K29"/>
    <mergeCell ref="L9:L11"/>
    <mergeCell ref="C10:C11"/>
    <mergeCell ref="D10:D11"/>
    <mergeCell ref="E10:E11"/>
    <mergeCell ref="F10:J10"/>
  </mergeCells>
  <pageMargins left="0.15748031496062992" right="0.15748031496062992" top="0.15748031496062992" bottom="0.11811023622047245" header="0.15748031496062992" footer="0.11811023622047245"/>
  <pageSetup paperSize="9" scale="52" fitToHeight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програми</vt:lpstr>
      <vt:lpstr>04.03.19</vt:lpstr>
      <vt:lpstr>з урах.правок фінкомісії</vt:lpstr>
      <vt:lpstr>'04.03.19'!Заголовки_для_печати</vt:lpstr>
      <vt:lpstr>'з урах.правок фінкомісії'!Заголовки_для_печати</vt:lpstr>
      <vt:lpstr>'04.03.19'!Область_печати</vt:lpstr>
      <vt:lpstr>'з урах.правок фінкомісії'!Область_печати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HOME</cp:lastModifiedBy>
  <cp:lastPrinted>2019-04-05T07:07:27Z</cp:lastPrinted>
  <dcterms:created xsi:type="dcterms:W3CDTF">2019-02-04T08:51:14Z</dcterms:created>
  <dcterms:modified xsi:type="dcterms:W3CDTF">2019-04-05T19:12:19Z</dcterms:modified>
</cp:coreProperties>
</file>