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580" windowHeight="9735" activeTab="1"/>
  </bookViews>
  <sheets>
    <sheet name="початковий" sheetId="7" r:id="rId1"/>
    <sheet name="зміни квітень" sheetId="8" r:id="rId2"/>
  </sheets>
  <definedNames>
    <definedName name="_xlnm.Print_Titles" localSheetId="1">'зміни квітень'!$8:$10</definedName>
    <definedName name="_xlnm.Print_Titles" localSheetId="0">початковий!$11:$13</definedName>
    <definedName name="_xlnm.Print_Area" localSheetId="1">'зміни квітень'!$A$1:$J$210</definedName>
    <definedName name="_xlnm.Print_Area" localSheetId="0">початковий!$A$1:$J$205</definedName>
  </definedNames>
  <calcPr calcId="125725"/>
</workbook>
</file>

<file path=xl/calcChain.xml><?xml version="1.0" encoding="utf-8"?>
<calcChain xmlns="http://schemas.openxmlformats.org/spreadsheetml/2006/main">
  <c r="H173" i="8"/>
  <c r="H136"/>
  <c r="J136"/>
  <c r="G136"/>
  <c r="G135" s="1"/>
  <c r="G51" l="1"/>
  <c r="J37"/>
  <c r="H37"/>
  <c r="H32" s="1"/>
  <c r="H31" s="1"/>
  <c r="G37"/>
  <c r="J193"/>
  <c r="H193"/>
  <c r="J71"/>
  <c r="H19"/>
  <c r="H17" s="1"/>
  <c r="J19"/>
  <c r="J17" s="1"/>
  <c r="G19"/>
  <c r="G17" s="1"/>
  <c r="J32" l="1"/>
  <c r="J31" s="1"/>
  <c r="G32"/>
  <c r="G31" s="1"/>
  <c r="J170"/>
  <c r="J169" s="1"/>
  <c r="H170"/>
  <c r="H169" s="1"/>
  <c r="H192"/>
  <c r="J192"/>
  <c r="G192"/>
  <c r="J201"/>
  <c r="H201"/>
  <c r="G201"/>
  <c r="J129"/>
  <c r="H129"/>
  <c r="H128" s="1"/>
  <c r="J195" l="1"/>
  <c r="J194" s="1"/>
  <c r="H195"/>
  <c r="H194" s="1"/>
  <c r="G195"/>
  <c r="G194" s="1"/>
  <c r="G191" s="1"/>
  <c r="H73"/>
  <c r="H72" s="1"/>
  <c r="J73"/>
  <c r="J72" s="1"/>
  <c r="G73"/>
  <c r="G72" s="1"/>
  <c r="J123"/>
  <c r="H123"/>
  <c r="J13" l="1"/>
  <c r="H13"/>
  <c r="G13"/>
  <c r="I208"/>
  <c r="J206"/>
  <c r="J205" s="1"/>
  <c r="J191" s="1"/>
  <c r="I206"/>
  <c r="I205" s="1"/>
  <c r="H206"/>
  <c r="H205" s="1"/>
  <c r="H191" s="1"/>
  <c r="J182"/>
  <c r="H182"/>
  <c r="G182"/>
  <c r="J128"/>
  <c r="G169" l="1"/>
  <c r="J187"/>
  <c r="J118" l="1"/>
  <c r="J81" s="1"/>
  <c r="H118"/>
  <c r="H81" s="1"/>
  <c r="G118"/>
  <c r="G81" s="1"/>
  <c r="H135"/>
  <c r="J135"/>
  <c r="H181"/>
  <c r="G181"/>
  <c r="I203" i="7"/>
  <c r="J201"/>
  <c r="J200" s="1"/>
  <c r="I201"/>
  <c r="I200" s="1"/>
  <c r="H201"/>
  <c r="H200" s="1"/>
  <c r="J196"/>
  <c r="H196"/>
  <c r="G196"/>
  <c r="J192"/>
  <c r="J191" s="1"/>
  <c r="H192"/>
  <c r="H191" s="1"/>
  <c r="G192"/>
  <c r="G191" s="1"/>
  <c r="J186"/>
  <c r="H186"/>
  <c r="G186"/>
  <c r="J184"/>
  <c r="J183" s="1"/>
  <c r="H184"/>
  <c r="H183" s="1"/>
  <c r="G183"/>
  <c r="J180"/>
  <c r="H180"/>
  <c r="G180"/>
  <c r="J177"/>
  <c r="H177"/>
  <c r="G177"/>
  <c r="J167"/>
  <c r="J166" s="1"/>
  <c r="J165" s="1"/>
  <c r="H167"/>
  <c r="H166" s="1"/>
  <c r="H165" s="1"/>
  <c r="G167"/>
  <c r="G166" s="1"/>
  <c r="G165" s="1"/>
  <c r="H160"/>
  <c r="H158"/>
  <c r="G158"/>
  <c r="G152" s="1"/>
  <c r="G149" s="1"/>
  <c r="G148" s="1"/>
  <c r="H157"/>
  <c r="G155"/>
  <c r="J154"/>
  <c r="H154"/>
  <c r="J153"/>
  <c r="J152" s="1"/>
  <c r="J149" s="1"/>
  <c r="J148" s="1"/>
  <c r="H153"/>
  <c r="J136"/>
  <c r="H136"/>
  <c r="G136"/>
  <c r="J120"/>
  <c r="J119" s="1"/>
  <c r="H120"/>
  <c r="H119" s="1"/>
  <c r="G120"/>
  <c r="G119" s="1"/>
  <c r="J115"/>
  <c r="H115"/>
  <c r="G115"/>
  <c r="J105"/>
  <c r="H105"/>
  <c r="G105"/>
  <c r="J91"/>
  <c r="H91"/>
  <c r="G91"/>
  <c r="J86"/>
  <c r="H86"/>
  <c r="G86"/>
  <c r="J59"/>
  <c r="G59"/>
  <c r="J42"/>
  <c r="J41" s="1"/>
  <c r="H42"/>
  <c r="H41" s="1"/>
  <c r="G42"/>
  <c r="G41" s="1"/>
  <c r="J40"/>
  <c r="H40"/>
  <c r="G40"/>
  <c r="J36"/>
  <c r="J35" s="1"/>
  <c r="H36"/>
  <c r="H35" s="1"/>
  <c r="G36"/>
  <c r="G35" s="1"/>
  <c r="J34"/>
  <c r="J30" s="1"/>
  <c r="J29" s="1"/>
  <c r="H34"/>
  <c r="H30" s="1"/>
  <c r="H29" s="1"/>
  <c r="G30"/>
  <c r="G29" s="1"/>
  <c r="J26"/>
  <c r="J25" s="1"/>
  <c r="H26"/>
  <c r="H25" s="1"/>
  <c r="G26"/>
  <c r="G25" s="1"/>
  <c r="J20"/>
  <c r="H20"/>
  <c r="G20"/>
  <c r="J19"/>
  <c r="H19"/>
  <c r="G19"/>
  <c r="J13"/>
  <c r="H13"/>
  <c r="G13"/>
  <c r="J12"/>
  <c r="H12"/>
  <c r="G12"/>
  <c r="G11" l="1"/>
  <c r="G10" s="1"/>
  <c r="J18"/>
  <c r="J17" s="1"/>
  <c r="G18"/>
  <c r="G17" s="1"/>
  <c r="J84"/>
  <c r="J39" s="1"/>
  <c r="J38" s="1"/>
  <c r="J11"/>
  <c r="J10" s="1"/>
  <c r="H175"/>
  <c r="H174" s="1"/>
  <c r="G84"/>
  <c r="G39" s="1"/>
  <c r="G38" s="1"/>
  <c r="G175"/>
  <c r="G174" s="1"/>
  <c r="H84"/>
  <c r="H39" s="1"/>
  <c r="H38" s="1"/>
  <c r="H11"/>
  <c r="H10" s="1"/>
  <c r="H18"/>
  <c r="H17" s="1"/>
  <c r="H152"/>
  <c r="H149" s="1"/>
  <c r="H148" s="1"/>
  <c r="J185"/>
  <c r="J182" s="1"/>
  <c r="J175"/>
  <c r="J174" s="1"/>
  <c r="H185"/>
  <c r="H182" s="1"/>
  <c r="G185"/>
  <c r="G182" s="1"/>
  <c r="J203" l="1"/>
  <c r="G203"/>
  <c r="H203"/>
  <c r="J184" i="8"/>
  <c r="H184"/>
  <c r="H180" s="1"/>
  <c r="G184"/>
  <c r="G180" s="1"/>
  <c r="J168"/>
  <c r="J167" s="1"/>
  <c r="H168"/>
  <c r="H167" s="1"/>
  <c r="G168"/>
  <c r="G167" s="1"/>
  <c r="G123"/>
  <c r="H30"/>
  <c r="J30"/>
  <c r="J16"/>
  <c r="H16"/>
  <c r="G16"/>
  <c r="J12"/>
  <c r="J11" s="1"/>
  <c r="H12"/>
  <c r="H11" s="1"/>
  <c r="G12"/>
  <c r="G11" s="1"/>
  <c r="G30" l="1"/>
  <c r="G29" s="1"/>
  <c r="J180"/>
  <c r="J179" s="1"/>
  <c r="H29"/>
  <c r="J29"/>
  <c r="G179"/>
  <c r="H179"/>
  <c r="H208" l="1"/>
  <c r="G208"/>
  <c r="J208"/>
</calcChain>
</file>

<file path=xl/sharedStrings.xml><?xml version="1.0" encoding="utf-8"?>
<sst xmlns="http://schemas.openxmlformats.org/spreadsheetml/2006/main" count="1047" uniqueCount="455">
  <si>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</si>
  <si>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</si>
  <si>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</si>
  <si>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Капітальні видатки</t>
  </si>
  <si>
    <t>1500000</t>
  </si>
  <si>
    <t>1510000</t>
  </si>
  <si>
    <t>Відділ комунального господарства та благоустрою Чорноморської міської ради Одеської області</t>
  </si>
  <si>
    <t>0610</t>
  </si>
  <si>
    <t>0620</t>
  </si>
  <si>
    <t>Управління капітального будівництва Чорноморської міської ради Одеської області</t>
  </si>
  <si>
    <t>0490</t>
  </si>
  <si>
    <t>0456</t>
  </si>
  <si>
    <t>0470</t>
  </si>
  <si>
    <t>Заходи з енергозбереження</t>
  </si>
  <si>
    <t>Відділ освіти Чорноморської  міської ради Одеської області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</si>
  <si>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</si>
  <si>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</si>
  <si>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</si>
  <si>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</si>
  <si>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</si>
  <si>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0200000</t>
  </si>
  <si>
    <t>0210000</t>
  </si>
  <si>
    <t>0216030</t>
  </si>
  <si>
    <t>6030</t>
  </si>
  <si>
    <t>Організація благоустрою населених пунктів</t>
  </si>
  <si>
    <t>0600000</t>
  </si>
  <si>
    <t>0610000</t>
  </si>
  <si>
    <t>0611010</t>
  </si>
  <si>
    <t>Надання дошкільної освіти</t>
  </si>
  <si>
    <t>0611020</t>
  </si>
  <si>
    <t>1200000</t>
  </si>
  <si>
    <t>1210000</t>
  </si>
  <si>
    <t>7130</t>
  </si>
  <si>
    <t>0421</t>
  </si>
  <si>
    <t>Здійснення заходів із землеустрою</t>
  </si>
  <si>
    <t>Реалізація інших заходів щодо соціально-економічного розвитку територій</t>
  </si>
  <si>
    <t>6011</t>
  </si>
  <si>
    <t>1216011</t>
  </si>
  <si>
    <t>Експлуатація та технічне обслуговування житлового фонду</t>
  </si>
  <si>
    <t>6012</t>
  </si>
  <si>
    <t>1216012</t>
  </si>
  <si>
    <t>Забезпечення діяльності з виробництва, транспортування, постачання теплової енергії</t>
  </si>
  <si>
    <t>7640</t>
  </si>
  <si>
    <t>1217640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</si>
  <si>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</si>
  <si>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</si>
  <si>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</si>
  <si>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</si>
  <si>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  Чорноморської міської ради Одеської області</t>
  </si>
  <si>
    <t>0180</t>
  </si>
  <si>
    <t>1216030</t>
  </si>
  <si>
    <t>3710000</t>
  </si>
  <si>
    <t>7370</t>
  </si>
  <si>
    <t>1217370</t>
  </si>
  <si>
    <t>1517370</t>
  </si>
  <si>
    <t>Капітальні видатки разом, в т.ч. :</t>
  </si>
  <si>
    <t>Інша діяльність, пов'язана з експлуатацією об'єктів житлово - комунального господарства</t>
  </si>
  <si>
    <t>6017</t>
  </si>
  <si>
    <t>1216017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</si>
  <si>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</si>
  <si>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</si>
  <si>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</si>
  <si>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</si>
  <si>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</si>
  <si>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</si>
  <si>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</si>
  <si>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</si>
  <si>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</si>
  <si>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2019-2019</t>
  </si>
  <si>
    <t xml:space="preserve">Будівництво об'єкту "Мостовий перехід через Сухий Лиман з підходами в с. Малодолинське на автомобільній дорозі "Одеса-Чорноморськ" </t>
  </si>
  <si>
    <t>Одеської області</t>
  </si>
  <si>
    <t>2016-2019</t>
  </si>
  <si>
    <t>Капітальний ремонт приміщення за адресою м.Чорноморськ, вул.Шевченка, 10</t>
  </si>
  <si>
    <t>Організація благоустрою населених пунктів, зокрема :</t>
  </si>
  <si>
    <t>Капітальний ремонт житлового фонду, який знаходиться на обслуговуванні у комунального підприємства "МУЖКГ" Чорноморської міської ради Одеської області разом, в т.ч. :</t>
  </si>
  <si>
    <t>м.Чорноморськ, вул.Олександрійська, 13</t>
  </si>
  <si>
    <t>Виконавчий комітет Чорноморської міської ради Одеської області</t>
  </si>
  <si>
    <t>Капітальний ремонт (заміна вікон) у під`їздах та міжповерхових клітинах  багатоповерхових житлових будинків разом, в т.ч. за адресами :</t>
  </si>
  <si>
    <t>Відновлення елементів благоустрою - капітальний ремонт озеленення по вул.Корабельній (закінчення)</t>
  </si>
  <si>
    <t>м.Чорноморськ, вул.1 Травня, 5 (2п.)</t>
  </si>
  <si>
    <t>м.Чорноморськ, вул.1 Травня, 15-а (3п.)</t>
  </si>
  <si>
    <t>грн.</t>
  </si>
  <si>
    <t>Придбання та облаштування спортивного майданчику в сел.Олександрівка</t>
  </si>
  <si>
    <t>Проектування улаштування дренажної системи в житловому будинку за адресою м.Чорноморськ, вул.Олександрійська, 4а</t>
  </si>
  <si>
    <t>Капітальний ремонт вимощення житлового будинку по проспекту Мира, 18-А</t>
  </si>
  <si>
    <t>Капітальний ремонт мереж електропостачання житлового будинку за адресою м.Чорноморськ, вул.Данченка, 1-А</t>
  </si>
  <si>
    <t>Капітальний ремонт мереж електропостачання житлового будинку за адресою м.Чорноморськ, вул.Данченка, 5-А</t>
  </si>
  <si>
    <t>Капітальний ремонт мереж електропостачання житлового будинку за адресою м.Чорноморськ, вул.Данченка, 7</t>
  </si>
  <si>
    <t>Капітальний ремонт мереж електропостачання житлового будинку за адресою м.Чорноморськ, пр.Миру, 18-А</t>
  </si>
  <si>
    <t>Капітальний ремонт мереж електропостачання житлового будинку за адресою м.Чорноморськ, пр.Миру, 27</t>
  </si>
  <si>
    <t>Капітальний ремонт мереж електропостачання житлового будинку за адресою м.Чорноморськ, вул.Парусна, 10</t>
  </si>
  <si>
    <r>
      <t xml:space="preserve">Капітальний ремонт житлового фонду (ремонт вхідних груп у 5-х парадних житлового багатоквартирного будинку) по вул.Парусна, буд.12,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(співфінансування)</t>
    </r>
  </si>
  <si>
    <r>
      <t xml:space="preserve">Капітальний ремонт житлового фонду (ремонт вхідних груп у 4-х парадних житлового багатоповерхового будинку) по вул.Парусна, буд.3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(співфінансування)</t>
    </r>
  </si>
  <si>
    <r>
      <t xml:space="preserve">Капітальний ремонт житлового фонду (ремонт вхідних груп у 6-ти парадних із заміною дверей у 3-х парадних житлового багатоквартирного будинку) по вул.Паркова, буд.8-А,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(співфінансування)</t>
    </r>
  </si>
  <si>
    <t>Капітальний ремонт елеваторних вузлів житлових будинків з регуліровкою систем центрального опалення за адресами: пр-т Миру, 41, вул.Лазурна, 3, вул.1 Травня, 15-А, вул.В.Шума, 13-А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</si>
  <si>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вул.Парусна, 17</t>
  </si>
  <si>
    <t>Капітальний ремонт благоустрою території по вул.Лазурна, 1-3-5</t>
  </si>
  <si>
    <t>Капітальний ремонт благоустрою території по вул.Спортивна, 6-8, 10</t>
  </si>
  <si>
    <t>Відновлення елементів благоустрою - улаштування спортивного майданчику для людей з особливими потребами за адресою м.Чорноморськ, вул.Парусна, 10</t>
  </si>
  <si>
    <t>Проектування будівництва очисних споруд зливових вод в м.Чорноморськ</t>
  </si>
  <si>
    <t>Проектування благоустрою території прибережної зони біля ФНС</t>
  </si>
  <si>
    <t>1217130</t>
  </si>
  <si>
    <t>Виконання робочого проекту "Будівництво колектора зливової каналізації довжиною 900 м по вул.Шевченка, Данченка, Олександрійській м.Чорноморськ Одеської області"</t>
  </si>
  <si>
    <t>Будівництво колектора зливової каналізації довжиною 925 м від  вул. Данченка до вул. 1-го Травня</t>
  </si>
  <si>
    <t xml:space="preserve">Проектування та експертиза будівництва міського туалету в Приморському парку в районі "Екстрім-парку" 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</si>
  <si>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</si>
  <si>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</si>
  <si>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</si>
  <si>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 xml:space="preserve">м.Чорноморськ, вул.Данченка, 16, пр-т Миру, 4а </t>
  </si>
  <si>
    <t>м.Чорноморськ, вул.Парусна, 2</t>
  </si>
  <si>
    <t>м.Чорноморськ, вул.Спортивна, 12-А</t>
  </si>
  <si>
    <t>м.Чорноморськ, вул.1 Травня, б.4 (4, 5, 6п.)</t>
  </si>
  <si>
    <t>3719800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</si>
  <si>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</si>
  <si>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</si>
  <si>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 xml:space="preserve">Міська програма протидії  злочинності  та  посилення  громадської  безпеки  на  території   Чорноморської міської ради Одеської області на  2019 – 2022  роки </t>
  </si>
  <si>
    <t>Міська програма зміцнення законності, безпеки та порядку на території  м. Чорноморська «Безпечне місто Чорноморськ» на 2018 - 2019 роки</t>
  </si>
  <si>
    <t>Міська цільова соціальна програма розвитку цивільного захисту на 2016 – 2020 роки</t>
  </si>
  <si>
    <t>Міська програма підтримки і розвитку навчально-матеріальної бази та соціального захисту студентів  Чорноморського  морського  коледжу  Одеського  національного морського університету на 2019 рік</t>
  </si>
  <si>
    <t>Міська цільова програма підтримки відділу прикордонної служби "Чорноморськ" Одеського прикордонного загону Південного регіонального управління Державної прикордонної служби України</t>
  </si>
  <si>
    <t>Міська програма удосконалення казначейського обслуговування міського бюджету м. Чорноморська та забезпечення обслуговування розпорядників та одержувачів бюджетних коштів Управлінням Державної казначейської служби України у м. Чорноморську Одеської області на 2019 рік</t>
  </si>
  <si>
    <t>Зміни та доповнення до переліку об'єктів, видатки  на  які  у  2019 році  будуть  проводитися за  рахунок  коштів  бюджету  розвитку</t>
  </si>
  <si>
    <t>Капітальний ремонт дитячого майданчику за адресою: м.Чорноморськ, сквер Олександрійський</t>
  </si>
  <si>
    <t>Відновлення елементів благоустрою з улаштуванням елементів дитячого майданчика за адресою: м.Чорноморськ, сквер Олександрійський</t>
  </si>
  <si>
    <t>Відновлення елементів благоустрою - капітальний ремонт благоустрою по вул.Корабельній</t>
  </si>
  <si>
    <t>Відновлення елементів благоустрою - капітальний ремонт прибудинкової території з улаштуванням спортивного майданчику за адресою м.Чорноморськ, вул.Олександрійська, 17 - вул.Спортивна, 14, 12-а</t>
  </si>
  <si>
    <t>0212100</t>
  </si>
  <si>
    <t>2100</t>
  </si>
  <si>
    <t>0722</t>
  </si>
  <si>
    <t>Стоматологічна допомога населенню</t>
  </si>
  <si>
    <t>0212010</t>
  </si>
  <si>
    <t>2010</t>
  </si>
  <si>
    <t>0731</t>
  </si>
  <si>
    <t>Багатопрофільна стаціонарна медична допомога населенню</t>
  </si>
  <si>
    <t>Капітальний ремонт фасаду та покрівлі багатоквартирного житлового будинку за адресою: м. Чорноморськ, проспект Миру, 1</t>
  </si>
  <si>
    <t xml:space="preserve">до рішення Чорноморської  міської ради </t>
  </si>
  <si>
    <t>Додаток 7</t>
  </si>
  <si>
    <t xml:space="preserve">від  25.01.2019  р.  №   382 - VII </t>
  </si>
  <si>
    <t>Розподіл коштів бюджету розвитку за об'єктами у 2019 році</t>
  </si>
  <si>
    <t>0210150</t>
  </si>
  <si>
    <t>0150</t>
  </si>
  <si>
    <t>0111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</si>
  <si>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</si>
  <si>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0217693</t>
  </si>
  <si>
    <t>7693</t>
  </si>
  <si>
    <t>Інші заходи, пов'язані з економічною діяльністю</t>
  </si>
  <si>
    <t>Капітальні видатки разом</t>
  </si>
  <si>
    <t>зокрема:</t>
  </si>
  <si>
    <t>капітальні видатки по ЗОШ № 1</t>
  </si>
  <si>
    <t>0611070</t>
  </si>
  <si>
    <t>1070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</si>
  <si>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</si>
  <si>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</si>
  <si>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</si>
  <si>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</si>
  <si>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</si>
  <si>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</si>
  <si>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</si>
  <si>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Управління соціальної політики Чорноморської міської ради Одеської області</t>
  </si>
  <si>
    <t>0810000</t>
  </si>
  <si>
    <t>0810160</t>
  </si>
  <si>
    <t>0160</t>
  </si>
  <si>
    <t>Керівництво і управління у відповідній сфері у містах (місті Києві), селищах, селах, об'єднаних територіальних громадах</t>
  </si>
  <si>
    <t>0813121</t>
  </si>
  <si>
    <t>3121</t>
  </si>
  <si>
    <t>1040</t>
  </si>
  <si>
    <t>Утримання та забезпечення діяльності центрів соціальних служб для сім'ї, дітей та молоді</t>
  </si>
  <si>
    <t>1000000</t>
  </si>
  <si>
    <t>Відділ культури  Чорноморської міської ради Одеської області</t>
  </si>
  <si>
    <t>1010000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</si>
  <si>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</si>
  <si>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</si>
  <si>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</si>
  <si>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</si>
  <si>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</si>
  <si>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</si>
  <si>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і виставок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</si>
  <si>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</si>
  <si>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</si>
  <si>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</si>
  <si>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</si>
  <si>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1017370</t>
  </si>
  <si>
    <t>Реконструкція Олександрівського будинку культури</t>
  </si>
  <si>
    <t>1100000</t>
  </si>
  <si>
    <t>Відділ у справах сім'ї, молоді та спорту  Чорноморської міської ради Одеської області</t>
  </si>
  <si>
    <t>1110000</t>
  </si>
  <si>
    <t>1110160</t>
  </si>
  <si>
    <t>1210160</t>
  </si>
  <si>
    <t>капітальний ремонт покрівлі за адресою : м.Чорноморськ, вул.1 Травня, 11 (корпус А)</t>
  </si>
  <si>
    <t>капітальний ремонт багатоквартирного житлового будинку (відновлення вимощення) за адресою м.Чорноморськ, вул.1 Травня, 15-а</t>
  </si>
  <si>
    <t>капітальний ремонт багатоквартирного житлового будинку (відновлення вхідних груп) за адресою м.Чорноморськ, вул.Віталія Шума, 6-а</t>
  </si>
  <si>
    <t>капітальний ремонт багатоквартирного житлового будинку (відновлення вхідних груп) за адресою м.Чорноморськ, вул.Віталія Шума, 21</t>
  </si>
  <si>
    <t>капітальний ремонт мереж водопостачання, центрального опалення, каналізації за адресою: м.Чорноморськ, вул.Данченка, 8</t>
  </si>
  <si>
    <t>капітальний ремонт шиферної покрівлі за адресою: м.Чорноморськ, вул.Корабельна, 4</t>
  </si>
  <si>
    <t>капітальний ремонт шиферної покрівлі за адресою: м.Чорноморськ, вул.Корабельна, 12</t>
  </si>
  <si>
    <t>капітальний ремонт шиферної покрівлі за адресою: м.Чорноморськ, проспект Миру, 6</t>
  </si>
  <si>
    <t>капітальний ремонт покрівлі за адресою : м.Чорноморськ, вул.Олександрійська, 4-А/ 5,6п.</t>
  </si>
  <si>
    <t>капітальний ремонт покрівлі за адресою : м.Чорноморськ, вул.Олександрійська, 15</t>
  </si>
  <si>
    <t>капітальний ремонт покрівлі за адресою : м.Чорноморськ, вул.Олександрійська, 20</t>
  </si>
  <si>
    <t>капітальний ремонт покрівлі за адресою : м.Чорноморськ, вул.Паркова, 10</t>
  </si>
  <si>
    <t>капітальний ремонт покрівлі за адресою : м.Чорноморськ, вул.Паркова, 22</t>
  </si>
  <si>
    <t>капітальний ремонт цокольної частини фасаду, вимощення за адресою: м.Чорноморськ, вул.Спортивна, 3</t>
  </si>
  <si>
    <t>капітальний ремонт покрівлі за адресою : м.Чорноморськ, вул.Спортивна, 12</t>
  </si>
  <si>
    <t>Капітальний ремонт житлового фонду об'єднань співвласників багатоквартирних будинків відповідно доМіської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 на 2017-2019 роки, затвердженої рішенням  міської ради від 07.04.2017 р. № 220-VII</t>
  </si>
  <si>
    <t>Капітальнй ремонт зовнішніх теплових мереж, бойлерних всього, в т.ч.:</t>
  </si>
  <si>
    <r>
      <t>капітальний ремонт теплового вводу від камери СК в будівлю Чорноморського морського коледжу ОНМУ (вул.Праці, 15) Дн 133мм</t>
    </r>
    <r>
      <rPr>
        <b/>
        <i/>
        <sz val="14"/>
        <rFont val="Times New Roman"/>
        <family val="1"/>
        <charset val="204"/>
      </rPr>
      <t xml:space="preserve"> 54 м</t>
    </r>
    <r>
      <rPr>
        <i/>
        <sz val="14"/>
        <rFont val="Times New Roman"/>
        <family val="1"/>
        <charset val="204"/>
      </rPr>
      <t xml:space="preserve"> (в однотрубн. вимірі) в ППУ</t>
    </r>
  </si>
  <si>
    <r>
      <t xml:space="preserve">капітальний ремонт магістральної теплової мережі в прохідному каналі на ділянці від т.А (пр.Миру, 15) до т.В (пр.Миру, 17) Дн 219мм </t>
    </r>
    <r>
      <rPr>
        <b/>
        <i/>
        <sz val="14"/>
        <rFont val="Times New Roman"/>
        <family val="1"/>
        <charset val="204"/>
      </rPr>
      <t>210 м</t>
    </r>
    <r>
      <rPr>
        <i/>
        <sz val="14"/>
        <rFont val="Times New Roman"/>
        <family val="1"/>
        <charset val="204"/>
      </rPr>
      <t xml:space="preserve"> (в однотрубн. вимірі) в ППУ</t>
    </r>
  </si>
  <si>
    <r>
      <t xml:space="preserve">капітальний ремонт магістральної теплової мережі на ділянці від камери МК44 до насосної змішування 4-го кварталу (вул.Данченка, 4-В) Дн 159мм </t>
    </r>
    <r>
      <rPr>
        <b/>
        <i/>
        <sz val="14"/>
        <rFont val="Times New Roman"/>
        <family val="1"/>
        <charset val="204"/>
      </rPr>
      <t>90 м</t>
    </r>
    <r>
      <rPr>
        <i/>
        <sz val="14"/>
        <rFont val="Times New Roman"/>
        <family val="1"/>
        <charset val="204"/>
      </rPr>
      <t xml:space="preserve"> (в однотрубн. вимірі) в ППУ</t>
    </r>
  </si>
  <si>
    <r>
      <t xml:space="preserve">капітальний ремонт розподільчої теплової мережі на ділянці від камери ТК (вул.Торгова, 2-А) до камери К-2п (вул.Праці, 16) Дн 159мм </t>
    </r>
    <r>
      <rPr>
        <b/>
        <i/>
        <sz val="14"/>
        <rFont val="Times New Roman"/>
        <family val="1"/>
        <charset val="204"/>
      </rPr>
      <t xml:space="preserve">100 м </t>
    </r>
    <r>
      <rPr>
        <i/>
        <sz val="14"/>
        <rFont val="Times New Roman"/>
        <family val="1"/>
        <charset val="204"/>
      </rPr>
      <t>(в однотрубн. вимірі) в ППУ</t>
    </r>
  </si>
  <si>
    <t>1216013</t>
  </si>
  <si>
    <t>6013</t>
  </si>
  <si>
    <t>Забезпечення діяльності водопровідно-каналізаційного господарства</t>
  </si>
  <si>
    <t>Капітальний ремонт мереж водовідведення та водопостачання  разом, в т.ч.:</t>
  </si>
  <si>
    <t>реконструкція мереж водопроводу до насосної станції за адресою: м.Чорноморськ, вул.1 Травня, 18-В</t>
  </si>
  <si>
    <t>реконструкція мереж водопроводу із заміною труб по вул.Березовій с.Молодіжне Овідіопольського р-ну Одеської області (для обслуговування абонентів КП "Чорноморськводоканал")</t>
  </si>
  <si>
    <t>1216015</t>
  </si>
  <si>
    <t>6015</t>
  </si>
  <si>
    <t>Забезпечення надійної та безперебійної експлуатації ліфтів</t>
  </si>
  <si>
    <t>Капітальний ремонт ліфтів разом, в т.ч.:</t>
  </si>
  <si>
    <t>капітальний ремонт ліфту за адресою: м.Чорноморськ, вул.1 Травня, 5 (2п.)</t>
  </si>
  <si>
    <t>капітальний ремонт ліфту за адресою: м.Чорноморськ, вул.1 Травня, 8-А (1п.)</t>
  </si>
  <si>
    <t>капітальний ремонт по заміні ліфту за адресою: м.Чорноморськ, вул.1 Травня, 13 (4п.)</t>
  </si>
  <si>
    <t>капітальний ремонт по заміні ліфту за адресою: м.Чорноморськ, вул.Данченка, 3-Б (1 ГП, 1п.)</t>
  </si>
  <si>
    <t>капітальний ремонт ліфту за адресою: м.Чорноморськ, вул.В.Шума, 6-А (1, 2, 3п.)</t>
  </si>
  <si>
    <t>капітальний ремонт ліфту за адресою: м.Чорноморськ, вул.В.Шума, 17-А, (1, 2, 3п.)</t>
  </si>
  <si>
    <t>капітальний ремонт ліфту за адресою: м.Чорноморськ, вул.В.Шума, 21 (4, 5п.)</t>
  </si>
  <si>
    <t>капітальний ремонт по заміні ліфту за адресою: м.Чорноморськ, пр-т Миру, 15-А (1п.)</t>
  </si>
  <si>
    <t>капітальний ремонт ліфту за адресою: м.Чорноморськ, пр-т Миру, 28 (2п. правий)</t>
  </si>
  <si>
    <t>капітальний ремонт ліфту за адресою: м.Чорноморськ, пр-т Миру, 39 (4п.)</t>
  </si>
  <si>
    <t>капітальний ремонт ліфту за адресою: м.Чорноморськ, вул.Олександрійська, 22 (3п.)</t>
  </si>
  <si>
    <t>капітальний ремонт по заміні ліфту за адресою: м.Чорноморськ, вул.Паркова, 2</t>
  </si>
  <si>
    <t>капітальний ремонт по заміні ліфту за адресою: м.Чорноморськ, вул.Паркова, 2-А</t>
  </si>
  <si>
    <t>капітальний ремонт ліфту за адресою: м.Чорноморськ, вул.Парусна, 16 (1, 3, 4п.)</t>
  </si>
  <si>
    <t>1216016</t>
  </si>
  <si>
    <t>6016</t>
  </si>
  <si>
    <t xml:space="preserve">Впровадження засобів обліку витрат та регулювання споживання води та теплової енергії </t>
  </si>
  <si>
    <t>Встановлення внутрішньобудинкових лічильників на багатоквартирні будинки м.Чорноморська Одеської області</t>
  </si>
  <si>
    <t>Капітальний ремонт зеленої зони</t>
  </si>
  <si>
    <t>Капітальний ремонт зовнішнього освітлення, у т.ч. техумови, проектування, експертиза, ілюмінація разом, в т.ч.:</t>
  </si>
  <si>
    <t>придбання святкової ілюмінації</t>
  </si>
  <si>
    <t>капітальний ремонт зовнішнього освітлення за адресою м.Чорноморськ, вул.Паркова (від перехрестя вул.1 Травня та вул.Паркова до вул.Данченка)</t>
  </si>
  <si>
    <t>капітальний ремонт зовнішнього освітлення за адресою м.Чорноморськ, парк Приморський (від "Метрополісу" до "Лео")</t>
  </si>
  <si>
    <t>капітальний ремонт зовнішнього освітлення за адресою м.Чорноморськ, 9 мкрн.</t>
  </si>
  <si>
    <t>Капітальний ремонт дитячих та спортивних майданчиків з улаштуванням та заміною окремих елементів на території Чорноморської міської ради, в т.ч. :</t>
  </si>
  <si>
    <t>капітальний ремонт спортивного майданчику з улаштуванням тартанового покриття за адресою : м.Чорноморськ, вул. Віталія Шума, 15-17-17-А</t>
  </si>
  <si>
    <t>капітальний ремонт дитячих майданчиків з улаштуванням тартанового покриття за адресою: м.Чорноморськ, парк Приморський</t>
  </si>
  <si>
    <t>капітальні ремонти дитячих майданчиків з улаштуванням тартанового покриття за адресою: м.Чорноморськ, парк Молодіжний</t>
  </si>
  <si>
    <t>капітальний ремонт дитячого майданчику  за адресою: м.Чорноморськ, вул.Віталія Шума, 19</t>
  </si>
  <si>
    <t>капітальний ремонт дитячого майданчику за адресою: м.Чорноморськ, сквер Олександрійський</t>
  </si>
  <si>
    <t>Капітальний ремонт благоустрою прибудинкової території по пров.Хантадзе, 4, м.Чорноморськ</t>
  </si>
  <si>
    <t>Капітальний ремонт благоустрою прибудинкової території по вул.Паркова, 20 м.Чорноморськ</t>
  </si>
  <si>
    <t>Капітальний ремонт внутрішньоквартальних проїздів та прибудинкових територій</t>
  </si>
  <si>
    <t>Капітальний ремонт фонтану "Сіті" у парку Приморський</t>
  </si>
  <si>
    <t>Капітальний ремонт міських туалетів</t>
  </si>
  <si>
    <t>Придбання основних засобів для КП "Зеленгосп (трактор МТЗ-80)</t>
  </si>
  <si>
    <t>Відновлення елементів благоустрою - капітальний ремонт прибудинкової території з улаштуванням спортивного майданчику за адресою м.Чорноморськ, 13 мкрн.</t>
  </si>
  <si>
    <t>Відновлення елементів благоустрою - капітальний ремонт прибудинкової території з установкою елементів дитячого майданчику за адресою: м.Чорноморськ, пр-т Миру, 2-4</t>
  </si>
  <si>
    <t>Відновлення елементів благоустрою - капітальний ремонт прибудинкової території з установкою елементів дитячого майданчику за адресою м.Чорноморськ, вул.Паркова, 46</t>
  </si>
  <si>
    <t>Відновлення елементів благоустрою - капітальний ремонт прибудинкової території з установкою елементів дитячого майданчику за адресою м.Чорноморськ, вул.Паркова, 36</t>
  </si>
  <si>
    <t>Відновлення елементів благоустрою - капітальний ремонт прибудинкової території за адресами м.Чорноморськ, вул.1 Травня, 8, 8а, 10</t>
  </si>
  <si>
    <t>Відновлення елементів благоустрою - капітальний ремонт прибудинкової території за адресами м.Чорноморськ, вул.Віталія Шума, 21, вул.Парусна, 16</t>
  </si>
  <si>
    <t>Відновлення елементів благоустрою - капітальний ремонт прибудинкової території за адресою м.Чорноморськ, вул.Спортивна, 3</t>
  </si>
  <si>
    <t>Відновлення елементів благоустрою - улаштування внутріквартального проїзду за адресою м.Чорноморськ, 9 мкрн.</t>
  </si>
  <si>
    <r>
      <t xml:space="preserve">Облаштування скверу по вул.Спортивній, 6-6а м.Чорноморськ </t>
    </r>
    <r>
      <rPr>
        <b/>
        <sz val="14"/>
        <rFont val="Times New Roman"/>
        <family val="1"/>
        <charset val="204"/>
      </rPr>
      <t>(за рахунок субвенції з обласного бюджету на виконання інвестиційних проектів)</t>
    </r>
  </si>
  <si>
    <r>
      <t xml:space="preserve">Благоустрій прибудинкових територій вул.Олександрійська, 10, 1 Травня, 13 м.Чорноморськ </t>
    </r>
    <r>
      <rPr>
        <b/>
        <sz val="14"/>
        <rFont val="Times New Roman"/>
        <family val="1"/>
        <charset val="204"/>
      </rPr>
      <t>(за рахунок субвенції з обласного бюджету на виконання інвестиційних проектів)</t>
    </r>
  </si>
  <si>
    <t>Будівництво зливового колектора (м.Чорноморськ, вул.Шевченка / парк Молодіжний)</t>
  </si>
  <si>
    <t>Будівництво колектора зливової каналізації довжиною 925м від вул.Данченка до вул.1 Травня в м.Чорноморськ Одеської області (1 етап)</t>
  </si>
  <si>
    <t xml:space="preserve">Будівництво міського туалету в Приморському парку в районі "Екстрім-парку" </t>
  </si>
  <si>
    <t>Капітальний ремонт вулиць та  доріг, придбання та улаштування зупинок міського транспорту, проектування та улаштування світлофорних об'єктів разом, в т.ч.:</t>
  </si>
  <si>
    <t>Капітальний ремонт вулиць та  доріг всього, в т.ч. за адресами :</t>
  </si>
  <si>
    <t>м.Чорноморськ, вул.8 Березня</t>
  </si>
  <si>
    <t>м.Чорноморськ, вул.Зелена</t>
  </si>
  <si>
    <t>м.Чорноморськ, пр-т Миру</t>
  </si>
  <si>
    <t>м.Чорноморськ, вул.Олександрійська (від вул.1 Травня до пров.Шкільний)</t>
  </si>
  <si>
    <t>м.Чорноморськ, вул.Парусна</t>
  </si>
  <si>
    <t>тротуари по центральним вулицям міста</t>
  </si>
  <si>
    <t>сел.Олександрівка, вул.Молодіжна</t>
  </si>
  <si>
    <t>сел.Олександрівка, вул.Пушкіна</t>
  </si>
  <si>
    <t>сел.Олександрівка, вул.Центральна</t>
  </si>
  <si>
    <t>с.Малодолинське, вул.Курортна</t>
  </si>
  <si>
    <t>с.Малодолинське, вул.Миру</t>
  </si>
  <si>
    <t>с.Малодолинське, вул.Незалежності</t>
  </si>
  <si>
    <t>с.Бурлача Балка, вул.Садова</t>
  </si>
  <si>
    <t>Улаштування зупинок міського транспорту</t>
  </si>
  <si>
    <t>Проектування та улаштування світлофорних об'єктів (перехрестя вул.Шума та вул.Парусна)</t>
  </si>
  <si>
    <t>м.Чорноморськ, вул.1 Травня, 4 (2п.)</t>
  </si>
  <si>
    <t>м.Чорноморськ, вул.1 Травня, 4-А (2,5п.)</t>
  </si>
  <si>
    <t>м.Чорноморськ, вул.1 Травня, 10 (5,6п.)</t>
  </si>
  <si>
    <t>м.Чорноморськ, вул.Данченка, 4 (1-2п.)</t>
  </si>
  <si>
    <t>м.Чорноморськ, пр-т Миру, 2</t>
  </si>
  <si>
    <t>м.Чорноморськ, пр-т Миру, 22 (4п.)</t>
  </si>
  <si>
    <t>м.Чорноморськ, вул.Паркова, 6 (2,4,5п.)</t>
  </si>
  <si>
    <t>м.Чорноморськ, вул.Хантадзе, 12 (1-2п.)</t>
  </si>
  <si>
    <t>1510160</t>
  </si>
  <si>
    <t>1516082</t>
  </si>
  <si>
    <t>6082</t>
  </si>
  <si>
    <t>Придбання житла для окремих категорій населення відповідно до законодавства</t>
  </si>
  <si>
    <t>Придбання житла для пільгової категорії населення</t>
  </si>
  <si>
    <t>Реконструкція території гімназії № 1 в м. Чорноморськ,  по вул. Шевченко,  8 з будівництвом учбово-виховного комплексу початкової школи та гімназії на 660 учнів. Будівництво учбово - виховного комплексу</t>
  </si>
  <si>
    <t>2012-2020</t>
  </si>
  <si>
    <t>Будівництво об'єкту "Будівництво господарчо-побутової каналізації по вул. Олександрійської у м. Чорноморськ"</t>
  </si>
  <si>
    <t>2018-2019</t>
  </si>
  <si>
    <t>Будівництво інших об'єктів. Дослідження, отримання ТУ на проектування  і проектно-кошторисна документація</t>
  </si>
  <si>
    <t>Реконструкція приміщення складу хлору під цех механічного зневоднення осаду каналізаційних очисних споруд м. Чорноморська за адресою Одеська обл., Овідіопольський район, Дальницька сільська рада, комплекс будівель та споруд № 2 (за межами населеного пункту)</t>
  </si>
  <si>
    <t>Технічне переоснащення системи донної аерації першої секції аеротенка каналізаційних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</t>
  </si>
  <si>
    <t>Придбання мулошкребу для заміни на первинному відстійнику каналізаційних очисних споруд м.Чорноморська</t>
  </si>
  <si>
    <t>Реконструкція комплексу дитячого дошкільного навчального закладу № 17 по вул. Світла, 5 в селищі Олександрівка, м. Чорноморськ, Одеської області, зі збільшенням місткості до 80 місць</t>
  </si>
  <si>
    <t>2018-2022</t>
  </si>
  <si>
    <t>Проектування будівництва дошкільного навчального закладу в с.Малодолинське, м.Чорноморськ</t>
  </si>
  <si>
    <t>Проектування будівництва надземного пішохідного переходу над залізничними коліями на станції Ксенієво в с.Малодолинське, м.Чорноморськ</t>
  </si>
  <si>
    <t>Капітальний ремонт Палацу спорту "Юність"</t>
  </si>
  <si>
    <t>1518311</t>
  </si>
  <si>
    <t>8311</t>
  </si>
  <si>
    <t>0511</t>
  </si>
  <si>
    <t>Охорона та раціональне використання природних ресурсів</t>
  </si>
  <si>
    <t>Протизсувні заходи у прибережній зоні в районі 9-го мікрорайону м. Чорноморськ</t>
  </si>
  <si>
    <t>2013-2019</t>
  </si>
  <si>
    <t>3100000</t>
  </si>
  <si>
    <t>Управління комунальної власності та земельних відносин  Чорноморської міської ради Одеської області</t>
  </si>
  <si>
    <t>3110000</t>
  </si>
  <si>
    <t>3110160</t>
  </si>
  <si>
    <t>3117130</t>
  </si>
  <si>
    <t>Роботи по землеустрою на території Чорноморської міської ради</t>
  </si>
  <si>
    <t>3117370</t>
  </si>
  <si>
    <t>Капітальний ремонт будинку побуту "Шкільний" (утеплення стін і ремонт покрівлі) за адресою: м. Чорноморськ, Одеської області, вул. Шевченка,2</t>
  </si>
  <si>
    <t>3117650</t>
  </si>
  <si>
    <t>7650</t>
  </si>
  <si>
    <t>Проведення експертної грошової оцінки земельної ділянки чи права на неї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</si>
  <si>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</si>
  <si>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</si>
  <si>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</si>
  <si>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3117670</t>
  </si>
  <si>
    <t>7670</t>
  </si>
  <si>
    <t>Внески до статутного капіталу суб'єктів господарювання</t>
  </si>
  <si>
    <t>3117693</t>
  </si>
  <si>
    <t>Придбання спортивного обладнання для КП "Палац спорту "Юність"</t>
  </si>
  <si>
    <t>3710160</t>
  </si>
  <si>
    <t>3710180</t>
  </si>
  <si>
    <t>0133</t>
  </si>
  <si>
    <t>Інша діяльність у сфері державного управління</t>
  </si>
  <si>
    <t>зокрема :</t>
  </si>
  <si>
    <t>нерозподілені видатки за рахунок субвенції з обласного бюджету на виконання інвестиційних проектів</t>
  </si>
  <si>
    <t>3719770</t>
  </si>
  <si>
    <t>9770</t>
  </si>
  <si>
    <t>Інші субвенції з місцевого бюджету</t>
  </si>
  <si>
    <t>Проектування та улаштування світлофорного об'єкту ("Т-образне" перехрестя вул.Едуарда Савінова та вул.Космонавтів, с.Малодолинське, м.Чорноморськ, на ділянці дороги Одеса - Чорноморськ, М-27)</t>
  </si>
  <si>
    <t xml:space="preserve">Видатки, рекомендовані постійною комісією з фінансово-економічних питань, бюджету, інвестицій та комунальної власності  до резерву </t>
  </si>
  <si>
    <t>капітальний ремонт зовнішнього освітлення, у т.ч. техумови, проектування, експертиза, ілюмінація разом, в т.ч.:</t>
  </si>
  <si>
    <t>Вик. О.М. Яковенко</t>
  </si>
  <si>
    <r>
      <t xml:space="preserve">Капітальний ремонт (заміна вікон) в дошкільних навчальних закладах - </t>
    </r>
    <r>
      <rPr>
        <b/>
        <sz val="14"/>
        <rFont val="Times New Roman"/>
        <family val="1"/>
        <charset val="204"/>
      </rPr>
      <t>за рахунок залишку коштів субвенції з обласного бюджету на виконання інвестиційних проектів</t>
    </r>
  </si>
  <si>
    <r>
      <t xml:space="preserve">Відновлення елементів благоустрою – капітальний ремонт на території Чорноморської загальноосвітньої школи I-III ступенів № 6 (внутрішній дворик) з улаштуванням тротуарної плитки та дитячих ігрових елементів за адресою: Одеська область, м.Чорноморськ, вул. Спортивна, 3А </t>
    </r>
    <r>
      <rPr>
        <b/>
        <sz val="14"/>
        <rFont val="Times New Roman"/>
        <family val="1"/>
        <charset val="204"/>
      </rPr>
      <t>(за рахунок коштів субвенції з обласного бюджету на виконання інвестиційних проектів)</t>
    </r>
  </si>
  <si>
    <t>Нерозподілені видатки за рахунок субвенції з обласного бюджету на виконання інвестиційних проектів</t>
  </si>
  <si>
    <r>
      <t xml:space="preserve">Будівництво дошкільного навчального закладу на 80 місць по вул. Зелена, 1а, в с. Малодолинське, м.Чорноморськ, Одеська область </t>
    </r>
    <r>
      <rPr>
        <b/>
        <sz val="14"/>
        <rFont val="Times New Roman"/>
        <family val="1"/>
        <charset val="204"/>
      </rPr>
      <t>(за рахунок коштів субвенції з обласного бюджету на виконання інвестиційних проектів)</t>
    </r>
  </si>
  <si>
    <r>
      <t>м.Чорноморськ, вул.Паркова, 4</t>
    </r>
    <r>
      <rPr>
        <b/>
        <i/>
        <sz val="14"/>
        <rFont val="Times New Roman"/>
        <family val="1"/>
        <charset val="204"/>
      </rPr>
      <t xml:space="preserve"> (за рахунок залишку коштів субвенції з обласного бюджету на виконання інвестиційних проектів)</t>
    </r>
  </si>
  <si>
    <r>
      <t xml:space="preserve">м.Чорноморськ, вул.Корабельна, 12 </t>
    </r>
    <r>
      <rPr>
        <b/>
        <i/>
        <sz val="14"/>
        <rFont val="Times New Roman"/>
        <family val="1"/>
        <charset val="204"/>
      </rPr>
      <t>(за рахунок залишку коштів субвенції з обласного бюджету на виконання інвестиційних проектів)</t>
    </r>
  </si>
  <si>
    <r>
      <t xml:space="preserve">Капітальний ремонт житлового фонду (ремонт вхідних груп у 4-х парадних житлового багатоповерхового будинку) по вул.Парусна, буд.3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(за рахунок залишку коштів субвенції з державного бюджету на соціально - економічний розвиток)</t>
    </r>
  </si>
  <si>
    <r>
      <t xml:space="preserve">Капітальний ремонт житлового фонду (ремонт вхідних груп у 6-ти парадних із заміною дверей у 3-х парадних житлового багатоквартирного будинку) по вул.Паркова, буд.8-А,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(за рахунок залишку коштів субвенції з державного бюджету на соціально - економічний розвиток)</t>
    </r>
  </si>
  <si>
    <r>
      <t xml:space="preserve">Капітальний ремонт житлового фонду (ремонт вхідних груп у 2-х парадних житлового багатоквартирного будинку) по вул.1 Травня, буд.2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(за рахунок залишку коштів субвенції з державного бюджету на соціально - економічний розвиток)</t>
    </r>
  </si>
  <si>
    <r>
      <t xml:space="preserve">Капітальний ремонт мереж  вуличного освітлення по вулицях Українській, Робочій, Молодіжній, провулку Вознесенському в селі Малодолоинське міста Чорноморська Одеської області </t>
    </r>
    <r>
      <rPr>
        <b/>
        <sz val="14"/>
        <rFont val="Times New Roman"/>
        <family val="1"/>
        <charset val="204"/>
      </rPr>
      <t>(за рахунок залишку коштів субвенції з державного бюджету на соціально - економічний розвиток)</t>
    </r>
  </si>
  <si>
    <r>
      <t xml:space="preserve">Відновлення елементів благоустрою - капітальний ремонт лійній зовнішнього освітлення по вул.Лейтенанта Шмідта в с.Малодолинське містаЧорноморськ Одеської області </t>
    </r>
    <r>
      <rPr>
        <b/>
        <sz val="14"/>
        <rFont val="Times New Roman"/>
        <family val="1"/>
        <charset val="204"/>
      </rPr>
      <t>(за рахунок залишку коштів субвенції з державного бюджету насоціально - економічний розвиток)</t>
    </r>
  </si>
  <si>
    <r>
      <t>Капітальний ремонт (благоустрій) прибудинкової території житлових будинків по вул.Данченка, 3-Б, вул.Данченка, 3-В, вул.Данченка, 12, пр-ту Миру, 11, пр-ту Миру, 11-Б в м.Чорноморськ</t>
    </r>
    <r>
      <rPr>
        <b/>
        <sz val="14"/>
        <rFont val="Times New Roman"/>
        <family val="1"/>
        <charset val="204"/>
      </rPr>
      <t xml:space="preserve"> (за рахунок залишку коштів субвенції з обласного бюджету на виконання інвестиційних проектів)</t>
    </r>
  </si>
  <si>
    <r>
      <t xml:space="preserve">Відновлення елементів благоустрою - улаштування дитячого майданчика за адресою: м.Чорноморськ, вул.Парусна, 1-О </t>
    </r>
    <r>
      <rPr>
        <b/>
        <sz val="14"/>
        <rFont val="Times New Roman"/>
        <family val="1"/>
        <charset val="204"/>
      </rPr>
      <t>(за рахунок залишку коштів субвенції з обласного бюджету на виконання інвестиційних проектів)</t>
    </r>
  </si>
  <si>
    <r>
      <t xml:space="preserve">Капітальний ремонт дорожнього покриття по вул.Заречна (на ділянці від провулку Гвардійського до вулиці Васнецова) у селі Малодолинське міста Чорноморську Одеської області - </t>
    </r>
    <r>
      <rPr>
        <b/>
        <sz val="14"/>
        <rFont val="Times New Roman"/>
        <family val="1"/>
        <charset val="204"/>
      </rPr>
      <t>за рахунок залишку коштів субвенції з державного бюджету на соціально - економічний розвиток</t>
    </r>
  </si>
  <si>
    <r>
      <t xml:space="preserve">Капітальний ремонт житлового фонду (ремонт вхідної групи в 1-й парадній житлового багатоповерхового будинку) за адресою: Одеська область, м. Чорноморськ, проспект Миру, 41 (5 під’їзд) - </t>
    </r>
    <r>
      <rPr>
        <b/>
        <i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</si>
  <si>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3-х парадних житлового багатоповерхового будинку) за адресою: Одеська область, м. Чорноморськ, проспект Миру, 43 (5,7,8 під’їзди)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</si>
  <si>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2-х парадних житлового багатоквартирного будинку) по вулиці Паркова, буд. 20, у м.Чорноморськ Одеської області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</si>
  <si>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2-х парадних житлового багатоквартирного будинку) по вулиці Віталія Шума, буд. 13-А, у м. 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</si>
  <si>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мереж холодного водопостачання, водовідведення та мереж центрального опалення житлового будинку за адресою: проспект Миру, 13А, м.Чорноморськ, Одеської області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</si>
  <si>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мереж холодного водопостачання та водовідведення житлового будинку за адресою: проспект Миру, 15А, м.Чорноморськ, Одеської області 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</si>
  <si>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Відновлення елементів благоустрою – капітальний ремонт прибудинкової території з улаштуванням огородження квітників між 4-5, 5-6 (орієнтовно 55 м.п.) під’їздами багатоквартирного будинку за адресою: Одеська область, м.Чорноморськ, проспект Миру, 41  -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</si>
  <si>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>Відновлення елементів благоустрою – капітальний ремонт прибудинкової території з улаштуванням огородження квітників за адресою: Одеська область, м. Чорноморськ, вулиця Віталія Шума, буд. 13-А -</t>
    </r>
    <r>
      <rPr>
        <b/>
        <sz val="14"/>
        <color theme="1"/>
        <rFont val="Times New Roman"/>
        <family val="1"/>
        <charset val="204"/>
      </rPr>
      <t xml:space="preserve">  за рахунок коштів субвенції з обласного бюджету на виконання інвестиційних проектів</t>
    </r>
  </si>
  <si>
    <r>
      <t xml:space="preserve">Капітальний ремонт по благоустрою прибудинкової території по вул. Паркова, буд. 2, у м.Чорноморськ Одеської області 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</si>
  <si>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 по благоустрою прибудинкової території по вул. Паркова, буд. 4, у м.Чорноморськ Одеської області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</si>
  <si>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ремонт-відновлення елементів об`єкту благоустрою проїжджої частини вул. Радісна (на ділянці від вул.Приморська до житлового будинку по вул.Радісна, 21), м.Чорноморськ, Одеської області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</si>
  <si>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 покриття дитячого майданчику біля житлового будинку по вул. Паркова, 18, в м.Чорноморськ </t>
    </r>
    <r>
      <rPr>
        <b/>
        <sz val="14"/>
        <color theme="1"/>
        <rFont val="Times New Roman"/>
        <family val="1"/>
        <charset val="204"/>
      </rPr>
      <t>-  за рахунок коштів субвенції з обласного бюджету на виконання інвестиційних проектів</t>
    </r>
  </si>
  <si>
    <r>
      <t xml:space="preserve">Капітальний ремонт покриття дитячого майданчику біля житлового будинку по вул. Паркова, 12, в м.Чорноморськ </t>
    </r>
    <r>
      <rPr>
        <b/>
        <sz val="14"/>
        <color theme="1"/>
        <rFont val="Times New Roman"/>
        <family val="1"/>
        <charset val="204"/>
      </rPr>
      <t>-  за рахунок коштів субвенції з обласного бюджету на виконання інвестиційних проектів</t>
    </r>
  </si>
  <si>
    <r>
      <t xml:space="preserve">Капітальний ремонт покриття дитячого майданчику біля житлового будинку по вул. Данченко, 5А, в м.Чорноморськ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</si>
  <si>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Відновлення елементів благоустрою-капітальний ремонт покриття прибудинкової території за адресою: вул. Паркова, 16, м.Чорноморськ, Одеської області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</si>
  <si>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Відновлення елементів благоустрою-капітальний ремонт покриття прибудинкової території за адресою: вул. Паркова, 18, м.Чорноморськ, Одеської області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</si>
  <si>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м.Чорноморськ, вул.Паркова, 10 -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</si>
  <si>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м.Чорноморськ, вул.Парусна, 7 -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</si>
  <si>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м. Чорноморськ, вул. Паркова, 18 </t>
    </r>
    <r>
      <rPr>
        <b/>
        <i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</si>
  <si>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 xml:space="preserve">м. Чорноморськ, вул. Данченко, 3В  </t>
    </r>
    <r>
      <rPr>
        <b/>
        <i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</si>
  <si>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 xml:space="preserve">м. Чорноморськ, проспект Миру, 15А </t>
    </r>
    <r>
      <rPr>
        <b/>
        <i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</si>
  <si>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 xml:space="preserve">м. Чорноморськ, вул. 1-го Травня, 2А </t>
    </r>
    <r>
      <rPr>
        <b/>
        <i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</si>
  <si>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 xml:space="preserve">Капітальний ремонт (заміна дверей) у під`їздах та міжповерхових клітинах багатоповерхового будинку за адресою: м. Чорноморськ, вул. 1-го Травня, 2 </t>
    </r>
    <r>
      <rPr>
        <b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</si>
  <si>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>м.Чорноморськ, вул.Парусна, буд. 16 (7п.)</t>
    </r>
    <r>
      <rPr>
        <b/>
        <i/>
        <sz val="14"/>
        <color theme="1"/>
        <rFont val="Times New Roman"/>
        <family val="1"/>
        <charset val="204"/>
      </rPr>
      <t xml:space="preserve">  - за рахунок субвенції з обласного бюджету на виконання інвестиційних проектів</t>
    </r>
  </si>
  <si>
    <t>Відновлення благоустрою міського пляжу з метою улаштування майданчику для людей з особливими фізичними можливостями</t>
  </si>
  <si>
    <t>Капітальний ремонт покрівлі за адресою : м.Чорноморськ, вул.Олександрійська, 4-А/ 5,6п.</t>
  </si>
  <si>
    <t>Капітальний ремонт шиферної покрівлі за адресою: м.Чорноморськ, вул.Корабельна, 12</t>
  </si>
  <si>
    <t>0990</t>
  </si>
  <si>
    <t>від               2019  р.  №           - VII</t>
  </si>
  <si>
    <t>0611170</t>
  </si>
  <si>
    <t>1170</t>
  </si>
  <si>
    <t>Забезпечення діяльності інклюзивно - ресурсних центрів</t>
  </si>
  <si>
    <t>Капітальні видатки по ЗОШ № 1</t>
  </si>
  <si>
    <t>Капітальні видатки по ЗОШ № 7</t>
  </si>
  <si>
    <t>Капітальні видатки по ЗОШ № 3</t>
  </si>
  <si>
    <t>Капітальний ремонт покрівлі за адресою : м.Чорноморськ, вул.Олександрійська,1</t>
  </si>
  <si>
    <t>Капітальний ремонт мереж електропостачання житлового будинку за адресою м.Чорноморськ, просп.Миру, 4а</t>
  </si>
  <si>
    <t>Капітальний ремонт багатоквартирного житлового будинку (відновлення вхідних груп) за адресою м.Чорноморськ, просп.Миру, 20а</t>
  </si>
  <si>
    <t>Реконструкція теплового пункту житлового будинку за адресою м.Чорноморськ, вул.1 Травня, 15-а</t>
  </si>
  <si>
    <t>Капітальний ремонт багатоквартирного житлового будинку (встановлення решіток під дахом) за адресою  м.Чорноморськ, вул.В.Шума, 11</t>
  </si>
  <si>
    <t>Капітальний ремонт мереж електропостачання житлового будинку за адресою м.Чорноморськ, просп.Миру, 7а</t>
  </si>
  <si>
    <t>Капітальний ремонт багатоквартирного житлового будинку (відновлення вимощення) за адресою м.Чорноморськ, вул.Паркова, 26</t>
  </si>
  <si>
    <t>Капітальний ремонт багатоквартирного житлового будинку (відновлення вхідних груп) за адресою м.Чорноморськ, вул.Парусна, 7</t>
  </si>
  <si>
    <t>Капітальний ремонт багатоквартирного житлового будинку (відновлення вхідних груп) за адресою м.Чорноморськ, вул.Парусна,11</t>
  </si>
  <si>
    <t>Капітальний ремонт багатоквартирного житлового будинку (відновлення вхідних груп) за адресою м.Чорноморськ, вул.Парусна, 9</t>
  </si>
  <si>
    <t>Капітальний ремонт багатоквартирного житлового будинку за адресою м.Чорноморськ, вул.Паркова, 18</t>
  </si>
  <si>
    <t>Капітальний ремонт благоустрою прибудинкової території  за адресою м.Чорноморськ, вул.Лазурна, 7</t>
  </si>
  <si>
    <t>Капітальний ремонт благоустрою  прибудинкової території  з влаштуванням карманів для автомобілів за адресою м.Чорноморськ, вул.Паркова, 34</t>
  </si>
  <si>
    <t>Капітальний ремонт благоустрою  прибудинкової території за адресою м.Чорноморськ, вул.Олександрійська, 2-2а</t>
  </si>
  <si>
    <t>Капітальний ремонт благоустрою прибудинкової території  за адресою м.Чорноморськ, вул.Олександрійська, 4а</t>
  </si>
  <si>
    <t xml:space="preserve">Капітальний ремонт благоустрою  прибудинкової території  з встановленням лав та сміттєвих урн за адресою м.Чорноморськ, пров.Шкільний, 4 </t>
  </si>
  <si>
    <t>Капітальний ремонт благоустрою з улаштуванням елементів  дитячого майданчику за адресою с.Малодолинське, вул.Молодіжна</t>
  </si>
  <si>
    <t>Капітальний ремонт благоустрою прибудинкової території з улаштуванням елементів  дитячого майданчику за адресою м.Чорноморськ, вул.Данченка, 12</t>
  </si>
  <si>
    <t>Капітальний ремонт благоустрою прибудинкової території  за адресою м.Чорноморськ, просп.Миру, 28</t>
  </si>
  <si>
    <t>Капітальний ремонт благоустрою прибудинкової території  за адресою м.Чорноморськ, вул.Паркова, 16-18</t>
  </si>
  <si>
    <t>м. Чорноморськ, вул. Данченко, 1а</t>
  </si>
  <si>
    <t>м. Чорноморськ, вул. Данченко, 4</t>
  </si>
  <si>
    <t>м. Чорноморськ, вул. Олександрійська, 12</t>
  </si>
  <si>
    <t>м. Чорноморськ, пр Миру, 10, 12, 15б, 16, 18, 23, 25, 27</t>
  </si>
  <si>
    <t>м. Чорноморськ, пр. Миру, 32</t>
  </si>
  <si>
    <t xml:space="preserve">м. Чорноморськ, вул. В. Шума, 9 </t>
  </si>
  <si>
    <t>м. Чорноморськ, вул. Лазурна, 3</t>
  </si>
  <si>
    <t>м. Чорноморськ, вул. 1 Травня, 13</t>
  </si>
  <si>
    <t>м. Чорноморськ, пр. Шкільний, 4</t>
  </si>
  <si>
    <t>м. Чорноморськ, вул. Паркова, 6а</t>
  </si>
  <si>
    <t>м. Чорноморськ, вул. Паркова, 8</t>
  </si>
  <si>
    <t>Капітальний ремонт (заміна дверей) у під`їзді   багатоквартирного  житлового будинку за адресою м.Чорноморськ, вул.Парусна, 10(2п.)</t>
  </si>
  <si>
    <t>Будівництво колектору зливової каналізації довжиною 125 м від вул.5 лінія до існуючої мережі в м.Чорноморськ Одеської області</t>
  </si>
  <si>
    <t>капітальний ремонт теплових мереж по вул.Хантадзе, 4-8</t>
  </si>
  <si>
    <t>Капітальний ремонт зовнішнього освітлення за адресою м.Чорноморськ, парк Приморський (від "Метрополісу" до "Лео")</t>
  </si>
  <si>
    <t>Капітальний ремонт зовнішнього освітлення в парку Приморському м.Чорноморська Одеської області</t>
  </si>
  <si>
    <t>Капітальний ремонт вулиць та доріг на території Чорноморської міської ради разом, зокрема:</t>
  </si>
  <si>
    <t>Капітальний ремонт ліфту - заміна станції керування ліфтом за адресою м.Чорноморськ, вул.В.Шума, 21 (6п.)</t>
  </si>
  <si>
    <r>
      <t>Придбання дидактичних матеріалів та сучасних меблів для учнів початкових класів (</t>
    </r>
    <r>
      <rPr>
        <b/>
        <sz val="14"/>
        <rFont val="Times New Roman"/>
        <family val="1"/>
        <charset val="204"/>
      </rPr>
  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бюджету)</t>
    </r>
  </si>
  <si>
    <r>
      <t xml:space="preserve">Капітальні видатки </t>
    </r>
    <r>
      <rPr>
        <b/>
        <sz val="14"/>
        <rFont val="Times New Roman"/>
        <family val="1"/>
        <charset val="204"/>
      </rPr>
      <t>(за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бюджету)</t>
    </r>
  </si>
  <si>
    <t>Капітальний ремонт  міжповерхових клітин в багатоквартирному будиннкуза адресою: м. Чорноморськ, вул.В.Шума, 21</t>
  </si>
  <si>
    <r>
      <t>Ремонт вхідних груп у 5-х парадних житлового багатоквартирного будинку по вул.Парусна, буд.12, у м.Чорноморську Одеської області</t>
    </r>
    <r>
      <rPr>
        <b/>
        <i/>
        <sz val="14"/>
        <rFont val="Times New Roman"/>
        <family val="1"/>
        <charset val="204"/>
      </rPr>
      <t xml:space="preserve"> (за рахунок залишку коштів субвенції з державного бюджету на соціально - еокономічний розвиток)</t>
    </r>
  </si>
  <si>
    <t>Капітальний ремонт багатоквартирного житлового будинку (відновлення вхідних груп) за адресою м.Чорноморськ, вул.Парусна,12</t>
  </si>
  <si>
    <t>Капітальний ремонт благоустрою прибудинкової території з улаштуванням елементів дитячого майданчика за адресою: м.Чорноморськ, проспект Миру, 23-25</t>
  </si>
  <si>
    <t>Капітальний ремонт  благоустрою прибудинкової території  за адресою м.Чорноморськ,вул.Паркова, 8а</t>
  </si>
  <si>
    <t>Капітальний ремонт благоустрою прибудинкової території  за адресою м.Чорноморськ, вул.Парусна, 11</t>
  </si>
  <si>
    <t>Капітальний ремонт (заміна дверей) у під`їзді   багатоквартирного  житлового будинку за адресою м.Чорноморськ, вул.Парусна, 12</t>
  </si>
  <si>
    <t xml:space="preserve">    </t>
  </si>
  <si>
    <t>Капітальний ремонт під'їзду, заміна вікон, капітальний ремонт мереж електропостачання багатоквартирного житлового будинку за адресою: м.Чорноморськ, проспект Миру, 12 (1п.)</t>
  </si>
  <si>
    <r>
      <t xml:space="preserve">Реконструкція приміщення складу хлору під цех механічного зневоднення осаду каналізаційних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 - 2 пусковий комплекс - придбання та встановлення другого дегідратору </t>
    </r>
    <r>
      <rPr>
        <b/>
        <sz val="14"/>
        <rFont val="Times New Roman"/>
        <family val="1"/>
        <charset val="204"/>
      </rPr>
      <t>(співфінансування)</t>
    </r>
  </si>
  <si>
    <r>
      <t xml:space="preserve">Придбання мулососу для заміни на вторинному відстійнику каналізаційних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 </t>
    </r>
    <r>
      <rPr>
        <b/>
        <sz val="14"/>
        <rFont val="Times New Roman"/>
        <family val="1"/>
        <charset val="204"/>
      </rPr>
      <t>(співфінансування)</t>
    </r>
  </si>
  <si>
    <r>
      <t xml:space="preserve">Придбання мулошкребу для заміни на первинному відстійнику каналізаційних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 </t>
    </r>
    <r>
      <rPr>
        <b/>
        <sz val="14"/>
        <rFont val="Times New Roman"/>
        <family val="1"/>
        <charset val="204"/>
      </rPr>
      <t>(співфінансування)</t>
    </r>
  </si>
  <si>
    <r>
      <t xml:space="preserve">Придбання повітродувки на комплекс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 </t>
    </r>
    <r>
      <rPr>
        <b/>
        <sz val="14"/>
        <rFont val="Times New Roman"/>
        <family val="1"/>
        <charset val="204"/>
      </rPr>
      <t>(співфінансування)</t>
    </r>
  </si>
  <si>
    <t>Додаток 4</t>
  </si>
  <si>
    <t xml:space="preserve">до рішення  виконавчого комітету Чорноморської  </t>
  </si>
  <si>
    <t>міської ради Одеської області</t>
  </si>
  <si>
    <t>Керуюча справами                                                                                                                                                                         Н. В. Кушніренко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</si>
</sst>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%"/>
    <numFmt numFmtId="166" formatCode="#,##0.000"/>
  </numFmts>
  <fonts count="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rgb="FF0000FF"/>
      <name val="Times New Roman"/>
      <family val="1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1" fillId="0" borderId="0"/>
  </cellStyleXfs>
  <cellXfs count="195">
    <xf numFmtId="0" fontId="0" fillId="0" borderId="0" xfId="0"/>
    <xf numFmtId="0" fontId="3" fillId="2" borderId="0" xfId="0" applyFont="1" applyFill="1"/>
    <xf numFmtId="0" fontId="9" fillId="2" borderId="0" xfId="0" applyFont="1" applyFill="1" applyAlignment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49" fontId="2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2" fillId="2" borderId="1" xfId="0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2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/>
    </xf>
    <xf numFmtId="0" fontId="3" fillId="2" borderId="1" xfId="6" applyFont="1" applyFill="1" applyBorder="1" applyAlignment="1">
      <alignment horizontal="left" wrapText="1"/>
    </xf>
    <xf numFmtId="0" fontId="3" fillId="2" borderId="3" xfId="6" applyFont="1" applyFill="1" applyBorder="1" applyAlignment="1">
      <alignment horizontal="left" wrapText="1"/>
    </xf>
    <xf numFmtId="0" fontId="3" fillId="2" borderId="1" xfId="5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/>
    </xf>
    <xf numFmtId="164" fontId="3" fillId="2" borderId="0" xfId="0" applyNumberFormat="1" applyFont="1" applyFill="1"/>
    <xf numFmtId="0" fontId="2" fillId="2" borderId="1" xfId="6" applyFont="1" applyFill="1" applyBorder="1" applyAlignment="1">
      <alignment horizontal="left" wrapText="1"/>
    </xf>
    <xf numFmtId="0" fontId="2" fillId="2" borderId="1" xfId="7" applyFont="1" applyFill="1" applyBorder="1" applyAlignment="1">
      <alignment horizontal="left" wrapText="1"/>
    </xf>
    <xf numFmtId="0" fontId="11" fillId="2" borderId="0" xfId="0" applyFont="1" applyFill="1" applyAlignment="1">
      <alignment horizontal="left"/>
    </xf>
    <xf numFmtId="49" fontId="3" fillId="2" borderId="2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 wrapText="1"/>
    </xf>
    <xf numFmtId="9" fontId="3" fillId="2" borderId="1" xfId="0" applyNumberFormat="1" applyFont="1" applyFill="1" applyBorder="1" applyAlignment="1">
      <alignment horizontal="center" wrapText="1"/>
    </xf>
    <xf numFmtId="9" fontId="2" fillId="2" borderId="1" xfId="6" applyNumberFormat="1" applyFont="1" applyFill="1" applyBorder="1" applyAlignment="1">
      <alignment horizontal="center" wrapText="1"/>
    </xf>
    <xf numFmtId="9" fontId="3" fillId="2" borderId="1" xfId="6" applyNumberFormat="1" applyFont="1" applyFill="1" applyBorder="1" applyAlignment="1">
      <alignment horizontal="center" wrapText="1"/>
    </xf>
    <xf numFmtId="9" fontId="4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3" fontId="10" fillId="2" borderId="1" xfId="0" applyNumberFormat="1" applyFont="1" applyFill="1" applyBorder="1" applyAlignment="1">
      <alignment horizontal="center"/>
    </xf>
    <xf numFmtId="9" fontId="12" fillId="2" borderId="1" xfId="6" applyNumberFormat="1" applyFont="1" applyFill="1" applyBorder="1" applyAlignment="1">
      <alignment horizontal="center" wrapText="1"/>
    </xf>
    <xf numFmtId="0" fontId="12" fillId="2" borderId="1" xfId="5" applyFont="1" applyFill="1" applyBorder="1" applyAlignment="1">
      <alignment wrapText="1"/>
    </xf>
    <xf numFmtId="0" fontId="12" fillId="2" borderId="1" xfId="6" applyFont="1" applyFill="1" applyBorder="1" applyAlignment="1">
      <alignment horizontal="left" wrapText="1"/>
    </xf>
    <xf numFmtId="0" fontId="12" fillId="2" borderId="0" xfId="0" applyFont="1" applyFill="1"/>
    <xf numFmtId="0" fontId="12" fillId="2" borderId="1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wrapText="1"/>
    </xf>
    <xf numFmtId="9" fontId="13" fillId="2" borderId="1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left" wrapText="1"/>
    </xf>
    <xf numFmtId="164" fontId="3" fillId="2" borderId="1" xfId="6" applyNumberFormat="1" applyFont="1" applyFill="1" applyBorder="1" applyAlignment="1">
      <alignment horizontal="center" wrapText="1"/>
    </xf>
    <xf numFmtId="166" fontId="3" fillId="2" borderId="1" xfId="6" applyNumberFormat="1" applyFont="1" applyFill="1" applyBorder="1" applyAlignment="1">
      <alignment horizontal="center" wrapText="1"/>
    </xf>
    <xf numFmtId="4" fontId="3" fillId="2" borderId="1" xfId="6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" xfId="6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2" fillId="2" borderId="1" xfId="6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4" fontId="18" fillId="2" borderId="1" xfId="0" applyNumberFormat="1" applyFont="1" applyFill="1" applyBorder="1" applyAlignment="1">
      <alignment wrapText="1"/>
    </xf>
    <xf numFmtId="4" fontId="18" fillId="2" borderId="2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3" xfId="6" applyFont="1" applyFill="1" applyBorder="1" applyAlignment="1">
      <alignment horizontal="left" wrapText="1"/>
    </xf>
    <xf numFmtId="4" fontId="12" fillId="2" borderId="1" xfId="5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2" fillId="2" borderId="5" xfId="5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165" fontId="3" fillId="2" borderId="1" xfId="7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3" fontId="3" fillId="2" borderId="1" xfId="6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0" fontId="3" fillId="2" borderId="5" xfId="6" applyFont="1" applyFill="1" applyBorder="1" applyAlignment="1">
      <alignment horizontal="left" wrapText="1"/>
    </xf>
    <xf numFmtId="3" fontId="2" fillId="2" borderId="1" xfId="6" applyNumberFormat="1" applyFont="1" applyFill="1" applyBorder="1" applyAlignment="1">
      <alignment horizontal="center" wrapText="1"/>
    </xf>
    <xf numFmtId="0" fontId="3" fillId="2" borderId="1" xfId="6" applyFont="1" applyFill="1" applyBorder="1" applyAlignment="1">
      <alignment horizontal="left" vertical="center" wrapText="1"/>
    </xf>
    <xf numFmtId="0" fontId="12" fillId="2" borderId="1" xfId="6" applyFont="1" applyFill="1" applyBorder="1" applyAlignment="1">
      <alignment horizontal="left" vertical="center" wrapText="1"/>
    </xf>
    <xf numFmtId="3" fontId="12" fillId="2" borderId="1" xfId="6" applyNumberFormat="1" applyFont="1" applyFill="1" applyBorder="1" applyAlignment="1">
      <alignment horizontal="center" wrapText="1"/>
    </xf>
    <xf numFmtId="3" fontId="12" fillId="2" borderId="1" xfId="0" applyNumberFormat="1" applyFont="1" applyFill="1" applyBorder="1" applyAlignment="1">
      <alignment horizontal="center" wrapText="1"/>
    </xf>
    <xf numFmtId="9" fontId="12" fillId="2" borderId="1" xfId="0" applyNumberFormat="1" applyFont="1" applyFill="1" applyBorder="1" applyAlignment="1">
      <alignment horizontal="center" wrapText="1"/>
    </xf>
    <xf numFmtId="0" fontId="3" fillId="2" borderId="2" xfId="2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/>
    </xf>
    <xf numFmtId="0" fontId="3" fillId="2" borderId="1" xfId="6" applyFont="1" applyFill="1" applyBorder="1" applyAlignment="1">
      <alignment horizontal="left" wrapText="1" shrinkToFit="1"/>
    </xf>
    <xf numFmtId="0" fontId="12" fillId="2" borderId="1" xfId="6" applyFont="1" applyFill="1" applyBorder="1" applyAlignment="1">
      <alignment horizontal="left" wrapText="1" shrinkToFit="1"/>
    </xf>
    <xf numFmtId="0" fontId="12" fillId="2" borderId="3" xfId="6" applyFont="1" applyFill="1" applyBorder="1" applyAlignment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/>
    </xf>
    <xf numFmtId="3" fontId="13" fillId="2" borderId="1" xfId="0" applyNumberFormat="1" applyFont="1" applyFill="1" applyBorder="1" applyAlignment="1">
      <alignment horizontal="center"/>
    </xf>
    <xf numFmtId="0" fontId="3" fillId="2" borderId="1" xfId="7" applyFont="1" applyFill="1" applyBorder="1" applyAlignment="1">
      <alignment horizontal="left" wrapText="1"/>
    </xf>
    <xf numFmtId="0" fontId="3" fillId="2" borderId="1" xfId="7" applyFont="1" applyFill="1" applyBorder="1" applyAlignment="1">
      <alignment horizontal="left" vertical="center" wrapText="1"/>
    </xf>
    <xf numFmtId="3" fontId="3" fillId="2" borderId="1" xfId="7" applyNumberFormat="1" applyFont="1" applyFill="1" applyBorder="1" applyAlignment="1">
      <alignment horizontal="center" wrapText="1"/>
    </xf>
    <xf numFmtId="165" fontId="3" fillId="0" borderId="1" xfId="7" applyNumberFormat="1" applyFont="1" applyFill="1" applyBorder="1" applyAlignment="1">
      <alignment horizontal="center" wrapText="1"/>
    </xf>
    <xf numFmtId="3" fontId="3" fillId="2" borderId="1" xfId="7" applyNumberFormat="1" applyFont="1" applyFill="1" applyBorder="1" applyAlignment="1">
      <alignment horizontal="center"/>
    </xf>
    <xf numFmtId="9" fontId="3" fillId="2" borderId="1" xfId="7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9" fontId="12" fillId="2" borderId="1" xfId="7" applyNumberFormat="1" applyFont="1" applyFill="1" applyBorder="1" applyAlignment="1">
      <alignment horizontal="center" wrapText="1"/>
    </xf>
    <xf numFmtId="0" fontId="20" fillId="2" borderId="1" xfId="6" applyFont="1" applyFill="1" applyBorder="1" applyAlignment="1">
      <alignment horizontal="left" wrapText="1"/>
    </xf>
    <xf numFmtId="3" fontId="20" fillId="2" borderId="1" xfId="0" applyNumberFormat="1" applyFont="1" applyFill="1" applyBorder="1" applyAlignment="1">
      <alignment horizontal="center" wrapText="1"/>
    </xf>
    <xf numFmtId="0" fontId="20" fillId="2" borderId="0" xfId="0" applyFont="1" applyFill="1"/>
    <xf numFmtId="0" fontId="3" fillId="2" borderId="6" xfId="0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wrapText="1"/>
    </xf>
    <xf numFmtId="0" fontId="18" fillId="0" borderId="1" xfId="8" applyFont="1" applyBorder="1" applyAlignment="1">
      <alignment wrapText="1"/>
    </xf>
    <xf numFmtId="3" fontId="18" fillId="0" borderId="1" xfId="8" applyNumberFormat="1" applyFont="1" applyBorder="1" applyAlignment="1">
      <alignment horizontal="center"/>
    </xf>
    <xf numFmtId="0" fontId="12" fillId="2" borderId="8" xfId="0" applyFont="1" applyFill="1" applyBorder="1" applyAlignment="1">
      <alignment horizontal="left" wrapText="1"/>
    </xf>
    <xf numFmtId="0" fontId="16" fillId="0" borderId="1" xfId="8" applyFont="1" applyBorder="1" applyAlignment="1">
      <alignment wrapText="1"/>
    </xf>
    <xf numFmtId="0" fontId="3" fillId="2" borderId="8" xfId="0" applyFont="1" applyFill="1" applyBorder="1" applyAlignment="1">
      <alignment horizontal="left" wrapText="1"/>
    </xf>
    <xf numFmtId="166" fontId="2" fillId="2" borderId="3" xfId="6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4" fontId="18" fillId="2" borderId="3" xfId="0" applyNumberFormat="1" applyFont="1" applyFill="1" applyBorder="1" applyAlignment="1">
      <alignment wrapText="1"/>
    </xf>
    <xf numFmtId="4" fontId="19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vertical="center"/>
    </xf>
    <xf numFmtId="4" fontId="12" fillId="2" borderId="1" xfId="0" applyNumberFormat="1" applyFont="1" applyFill="1" applyBorder="1" applyAlignment="1">
      <alignment horizontal="center"/>
    </xf>
    <xf numFmtId="4" fontId="12" fillId="2" borderId="2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/>
    </xf>
    <xf numFmtId="0" fontId="12" fillId="2" borderId="2" xfId="6" applyFont="1" applyFill="1" applyBorder="1" applyAlignment="1">
      <alignment horizontal="left" wrapText="1" shrinkToFit="1"/>
    </xf>
    <xf numFmtId="0" fontId="12" fillId="2" borderId="2" xfId="6" applyFont="1" applyFill="1" applyBorder="1" applyAlignment="1">
      <alignment horizontal="left" wrapText="1"/>
    </xf>
    <xf numFmtId="4" fontId="3" fillId="2" borderId="0" xfId="0" applyNumberFormat="1" applyFont="1" applyFill="1"/>
    <xf numFmtId="0" fontId="3" fillId="2" borderId="1" xfId="2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18" fillId="2" borderId="1" xfId="8" applyFont="1" applyFill="1" applyBorder="1" applyAlignment="1">
      <alignment wrapText="1"/>
    </xf>
    <xf numFmtId="3" fontId="18" fillId="2" borderId="1" xfId="8" applyNumberFormat="1" applyFont="1" applyFill="1" applyBorder="1" applyAlignment="1">
      <alignment horizontal="center"/>
    </xf>
    <xf numFmtId="165" fontId="12" fillId="2" borderId="1" xfId="7" applyNumberFormat="1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wrapText="1"/>
    </xf>
    <xf numFmtId="0" fontId="21" fillId="2" borderId="0" xfId="0" applyFont="1" applyFill="1" applyAlignment="1">
      <alignment horizontal="left"/>
    </xf>
    <xf numFmtId="0" fontId="21" fillId="2" borderId="0" xfId="0" applyFont="1" applyFill="1"/>
    <xf numFmtId="0" fontId="21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3" xfId="5" applyFont="1" applyFill="1" applyBorder="1" applyAlignment="1">
      <alignment horizontal="center" wrapText="1"/>
    </xf>
    <xf numFmtId="0" fontId="2" fillId="2" borderId="5" xfId="5" applyFont="1" applyFill="1" applyBorder="1" applyAlignment="1">
      <alignment horizont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6" xfId="2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49" fontId="20" fillId="2" borderId="3" xfId="0" applyNumberFormat="1" applyFont="1" applyFill="1" applyBorder="1" applyAlignment="1">
      <alignment horizontal="center" wrapText="1"/>
    </xf>
    <xf numFmtId="49" fontId="20" fillId="2" borderId="8" xfId="0" applyNumberFormat="1" applyFont="1" applyFill="1" applyBorder="1" applyAlignment="1">
      <alignment horizontal="center" wrapText="1"/>
    </xf>
    <xf numFmtId="49" fontId="20" fillId="2" borderId="5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8"/>
    <cellStyle name="Обычный_дод 3" xfId="5"/>
    <cellStyle name="Обычный_дод№8" xfId="6"/>
    <cellStyle name="Обычный_дод№8_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8"/>
  <sheetViews>
    <sheetView view="pageBreakPreview" topLeftCell="C156" zoomScale="80" zoomScaleNormal="70" zoomScaleSheetLayoutView="80" workbookViewId="0">
      <selection activeCell="E158" sqref="E158"/>
    </sheetView>
  </sheetViews>
  <sheetFormatPr defaultRowHeight="18.75"/>
  <cols>
    <col min="1" max="1" width="17.140625" style="75" customWidth="1"/>
    <col min="2" max="2" width="14.85546875" style="1" customWidth="1"/>
    <col min="3" max="3" width="16.5703125" style="1" customWidth="1"/>
    <col min="4" max="4" width="41.140625" style="1" customWidth="1"/>
    <col min="5" max="5" width="51.28515625" style="15" customWidth="1"/>
    <col min="6" max="6" width="13.7109375" style="15" customWidth="1"/>
    <col min="7" max="7" width="19.7109375" style="1" customWidth="1"/>
    <col min="8" max="8" width="18.5703125" style="1" customWidth="1"/>
    <col min="9" max="9" width="19.42578125" style="1" customWidth="1"/>
    <col min="10" max="10" width="25.5703125" style="1" customWidth="1"/>
    <col min="11" max="16384" width="9.140625" style="1"/>
  </cols>
  <sheetData>
    <row r="1" spans="1:10">
      <c r="A1" s="29"/>
      <c r="D1" s="75"/>
      <c r="H1" s="16" t="s">
        <v>136</v>
      </c>
      <c r="I1" s="16"/>
    </row>
    <row r="2" spans="1:10">
      <c r="A2" s="29"/>
      <c r="D2" s="75"/>
      <c r="H2" s="16" t="s">
        <v>135</v>
      </c>
      <c r="I2" s="8"/>
    </row>
    <row r="3" spans="1:10">
      <c r="A3" s="29"/>
      <c r="D3" s="75"/>
      <c r="H3" s="16" t="s">
        <v>70</v>
      </c>
      <c r="I3" s="8"/>
    </row>
    <row r="4" spans="1:10">
      <c r="A4" s="29"/>
      <c r="D4" s="75"/>
      <c r="H4" s="17" t="s">
        <v>137</v>
      </c>
    </row>
    <row r="5" spans="1:10" s="4" customFormat="1" ht="20.25">
      <c r="A5" s="171" t="s">
        <v>138</v>
      </c>
      <c r="B5" s="171"/>
      <c r="C5" s="171"/>
      <c r="D5" s="171"/>
      <c r="E5" s="171"/>
      <c r="F5" s="171"/>
      <c r="G5" s="171"/>
      <c r="H5" s="171"/>
      <c r="I5" s="171"/>
      <c r="J5" s="2"/>
    </row>
    <row r="6" spans="1:10" s="4" customFormat="1" ht="20.25">
      <c r="A6" s="3"/>
      <c r="D6" s="2"/>
      <c r="E6" s="21"/>
      <c r="F6" s="21"/>
      <c r="G6" s="2"/>
      <c r="H6" s="2"/>
      <c r="I6" s="2"/>
      <c r="J6" s="48" t="s">
        <v>81</v>
      </c>
    </row>
    <row r="7" spans="1:10">
      <c r="A7" s="172" t="s">
        <v>59</v>
      </c>
      <c r="B7" s="172" t="s">
        <v>60</v>
      </c>
      <c r="C7" s="172" t="s">
        <v>61</v>
      </c>
      <c r="D7" s="174" t="s">
        <v>62</v>
      </c>
      <c r="E7" s="175" t="s">
        <v>63</v>
      </c>
      <c r="F7" s="168" t="s">
        <v>64</v>
      </c>
      <c r="G7" s="174" t="s">
        <v>65</v>
      </c>
      <c r="H7" s="174" t="s">
        <v>66</v>
      </c>
      <c r="I7" s="174" t="s">
        <v>67</v>
      </c>
      <c r="J7" s="72" t="s">
        <v>2</v>
      </c>
    </row>
    <row r="8" spans="1:10" ht="150">
      <c r="A8" s="173"/>
      <c r="B8" s="173"/>
      <c r="C8" s="173"/>
      <c r="D8" s="174"/>
      <c r="E8" s="175"/>
      <c r="F8" s="170"/>
      <c r="G8" s="174"/>
      <c r="H8" s="174"/>
      <c r="I8" s="174"/>
      <c r="J8" s="72" t="s">
        <v>1</v>
      </c>
    </row>
    <row r="9" spans="1:10">
      <c r="A9" s="71">
        <v>1</v>
      </c>
      <c r="B9" s="71">
        <v>2</v>
      </c>
      <c r="C9" s="71">
        <v>3</v>
      </c>
      <c r="D9" s="72">
        <v>4</v>
      </c>
      <c r="E9" s="72">
        <v>5</v>
      </c>
      <c r="F9" s="37">
        <v>6</v>
      </c>
      <c r="G9" s="72">
        <v>7</v>
      </c>
      <c r="H9" s="72">
        <v>8</v>
      </c>
      <c r="I9" s="72">
        <v>9</v>
      </c>
      <c r="J9" s="72">
        <v>10</v>
      </c>
    </row>
    <row r="10" spans="1:10" s="10" customFormat="1">
      <c r="A10" s="5" t="s">
        <v>20</v>
      </c>
      <c r="B10" s="5"/>
      <c r="C10" s="5"/>
      <c r="D10" s="158" t="s">
        <v>76</v>
      </c>
      <c r="E10" s="159"/>
      <c r="F10" s="70"/>
      <c r="G10" s="80">
        <f>G11</f>
        <v>16192700</v>
      </c>
      <c r="H10" s="80">
        <f>H11</f>
        <v>16192700</v>
      </c>
      <c r="I10" s="31"/>
      <c r="J10" s="80">
        <f>J11</f>
        <v>16192700</v>
      </c>
    </row>
    <row r="11" spans="1:10" s="10" customFormat="1">
      <c r="A11" s="5" t="s">
        <v>21</v>
      </c>
      <c r="B11" s="5"/>
      <c r="C11" s="5"/>
      <c r="D11" s="158" t="s">
        <v>76</v>
      </c>
      <c r="E11" s="159"/>
      <c r="F11" s="70"/>
      <c r="G11" s="80">
        <f>G12+G13+G14+G15+G16</f>
        <v>16192700</v>
      </c>
      <c r="H11" s="80">
        <f>H12+H13+H14+H15+H16</f>
        <v>16192700</v>
      </c>
      <c r="I11" s="80"/>
      <c r="J11" s="80">
        <f>J12+J13+J14+J15+J16</f>
        <v>16192700</v>
      </c>
    </row>
    <row r="12" spans="1:10" ht="131.25">
      <c r="A12" s="6" t="s">
        <v>139</v>
      </c>
      <c r="B12" s="6" t="s">
        <v>140</v>
      </c>
      <c r="C12" s="6" t="s">
        <v>141</v>
      </c>
      <c r="D12" s="7" t="s">
        <v>142</v>
      </c>
      <c r="E12" s="22" t="s">
        <v>3</v>
      </c>
      <c r="F12" s="22" t="s">
        <v>68</v>
      </c>
      <c r="G12" s="81">
        <f>1587500-22000</f>
        <v>1565500</v>
      </c>
      <c r="H12" s="82">
        <f>1587500-22000</f>
        <v>1565500</v>
      </c>
      <c r="I12" s="32">
        <v>1</v>
      </c>
      <c r="J12" s="81">
        <f>1587500-22000</f>
        <v>1565500</v>
      </c>
    </row>
    <row r="13" spans="1:10" ht="37.5">
      <c r="A13" s="6" t="s">
        <v>130</v>
      </c>
      <c r="B13" s="6" t="s">
        <v>131</v>
      </c>
      <c r="C13" s="6" t="s">
        <v>132</v>
      </c>
      <c r="D13" s="8" t="s">
        <v>133</v>
      </c>
      <c r="E13" s="22" t="s">
        <v>3</v>
      </c>
      <c r="F13" s="22" t="s">
        <v>68</v>
      </c>
      <c r="G13" s="81">
        <f>13237200+500000</f>
        <v>13737200</v>
      </c>
      <c r="H13" s="82">
        <f>13237200+500000</f>
        <v>13737200</v>
      </c>
      <c r="I13" s="32">
        <v>1</v>
      </c>
      <c r="J13" s="81">
        <f>13237200+500000</f>
        <v>13737200</v>
      </c>
    </row>
    <row r="14" spans="1:10" ht="37.5">
      <c r="A14" s="6" t="s">
        <v>126</v>
      </c>
      <c r="B14" s="6" t="s">
        <v>127</v>
      </c>
      <c r="C14" s="6" t="s">
        <v>128</v>
      </c>
      <c r="D14" s="7" t="s">
        <v>129</v>
      </c>
      <c r="E14" s="22" t="s">
        <v>3</v>
      </c>
      <c r="F14" s="22" t="s">
        <v>68</v>
      </c>
      <c r="G14" s="81">
        <v>550000</v>
      </c>
      <c r="H14" s="82">
        <v>550000</v>
      </c>
      <c r="I14" s="32">
        <v>1</v>
      </c>
      <c r="J14" s="81">
        <v>550000</v>
      </c>
    </row>
    <row r="15" spans="1:10" ht="37.5">
      <c r="A15" s="6" t="s">
        <v>22</v>
      </c>
      <c r="B15" s="6" t="s">
        <v>23</v>
      </c>
      <c r="C15" s="6" t="s">
        <v>8</v>
      </c>
      <c r="D15" s="7" t="s">
        <v>24</v>
      </c>
      <c r="E15" s="22" t="s">
        <v>3</v>
      </c>
      <c r="F15" s="22" t="s">
        <v>68</v>
      </c>
      <c r="G15" s="81">
        <v>140000</v>
      </c>
      <c r="H15" s="82">
        <v>140000</v>
      </c>
      <c r="I15" s="32">
        <v>1</v>
      </c>
      <c r="J15" s="81">
        <v>140000</v>
      </c>
    </row>
    <row r="16" spans="1:10" ht="44.25" customHeight="1">
      <c r="A16" s="6" t="s">
        <v>143</v>
      </c>
      <c r="B16" s="6" t="s">
        <v>144</v>
      </c>
      <c r="C16" s="6" t="s">
        <v>10</v>
      </c>
      <c r="D16" s="7" t="s">
        <v>145</v>
      </c>
      <c r="E16" s="22" t="s">
        <v>3</v>
      </c>
      <c r="F16" s="83" t="s">
        <v>68</v>
      </c>
      <c r="G16" s="81">
        <v>200000</v>
      </c>
      <c r="H16" s="82">
        <v>200000</v>
      </c>
      <c r="I16" s="32">
        <v>1</v>
      </c>
      <c r="J16" s="81">
        <v>200000</v>
      </c>
    </row>
    <row r="17" spans="1:10">
      <c r="A17" s="5" t="s">
        <v>25</v>
      </c>
      <c r="B17" s="5"/>
      <c r="C17" s="5"/>
      <c r="D17" s="176" t="s">
        <v>14</v>
      </c>
      <c r="E17" s="177"/>
      <c r="F17" s="76"/>
      <c r="G17" s="84">
        <f>G18</f>
        <v>26091600</v>
      </c>
      <c r="H17" s="84">
        <f>H18</f>
        <v>26091600</v>
      </c>
      <c r="I17" s="33"/>
      <c r="J17" s="84">
        <f>J18</f>
        <v>26091600</v>
      </c>
    </row>
    <row r="18" spans="1:10">
      <c r="A18" s="5" t="s">
        <v>26</v>
      </c>
      <c r="B18" s="6"/>
      <c r="C18" s="6"/>
      <c r="D18" s="176" t="s">
        <v>14</v>
      </c>
      <c r="E18" s="177"/>
      <c r="F18" s="76"/>
      <c r="G18" s="84">
        <f>G19+G20+G23+G24</f>
        <v>26091600</v>
      </c>
      <c r="H18" s="84">
        <f>H19+H20+H23+H24</f>
        <v>26091600</v>
      </c>
      <c r="I18" s="33"/>
      <c r="J18" s="84">
        <f>J19+J20+J23+J24</f>
        <v>26091600</v>
      </c>
    </row>
    <row r="19" spans="1:10">
      <c r="A19" s="77" t="s">
        <v>27</v>
      </c>
      <c r="B19" s="77" t="s">
        <v>15</v>
      </c>
      <c r="C19" s="77" t="s">
        <v>16</v>
      </c>
      <c r="D19" s="74" t="s">
        <v>28</v>
      </c>
      <c r="E19" s="22" t="s">
        <v>3</v>
      </c>
      <c r="F19" s="85" t="s">
        <v>68</v>
      </c>
      <c r="G19" s="81">
        <f>1500000+1000000+2500000</f>
        <v>5000000</v>
      </c>
      <c r="H19" s="82">
        <f>1500000+1000000+2500000</f>
        <v>5000000</v>
      </c>
      <c r="I19" s="32">
        <v>1</v>
      </c>
      <c r="J19" s="81">
        <f>1500000+1000000+2500000</f>
        <v>5000000</v>
      </c>
    </row>
    <row r="20" spans="1:10" ht="30.75" customHeight="1">
      <c r="A20" s="160" t="s">
        <v>29</v>
      </c>
      <c r="B20" s="160" t="s">
        <v>17</v>
      </c>
      <c r="C20" s="160" t="s">
        <v>18</v>
      </c>
      <c r="D20" s="178" t="s">
        <v>19</v>
      </c>
      <c r="E20" s="22" t="s">
        <v>146</v>
      </c>
      <c r="F20" s="22" t="s">
        <v>68</v>
      </c>
      <c r="G20" s="81">
        <f>3000000+2000000+10000000</f>
        <v>15000000</v>
      </c>
      <c r="H20" s="82">
        <f>3000000+2000000+10000000</f>
        <v>15000000</v>
      </c>
      <c r="I20" s="32">
        <v>1</v>
      </c>
      <c r="J20" s="81">
        <f>3000000+2000000+10000000</f>
        <v>15000000</v>
      </c>
    </row>
    <row r="21" spans="1:10" ht="31.5" customHeight="1">
      <c r="A21" s="161"/>
      <c r="B21" s="161"/>
      <c r="C21" s="161"/>
      <c r="D21" s="179"/>
      <c r="E21" s="42" t="s">
        <v>147</v>
      </c>
      <c r="F21" s="86"/>
      <c r="G21" s="87"/>
      <c r="H21" s="88"/>
      <c r="I21" s="89"/>
      <c r="J21" s="87"/>
    </row>
    <row r="22" spans="1:10" ht="58.5" customHeight="1">
      <c r="A22" s="162"/>
      <c r="B22" s="162"/>
      <c r="C22" s="162"/>
      <c r="D22" s="180"/>
      <c r="E22" s="42" t="s">
        <v>148</v>
      </c>
      <c r="F22" s="42" t="s">
        <v>68</v>
      </c>
      <c r="G22" s="87">
        <v>10000000</v>
      </c>
      <c r="H22" s="88">
        <v>10000000</v>
      </c>
      <c r="I22" s="89">
        <v>1</v>
      </c>
      <c r="J22" s="87">
        <v>10000000</v>
      </c>
    </row>
    <row r="23" spans="1:10" ht="37.5" customHeight="1">
      <c r="A23" s="77" t="s">
        <v>149</v>
      </c>
      <c r="B23" s="77" t="s">
        <v>150</v>
      </c>
      <c r="C23" s="77" t="s">
        <v>151</v>
      </c>
      <c r="D23" s="90" t="s">
        <v>152</v>
      </c>
      <c r="E23" s="22" t="s">
        <v>3</v>
      </c>
      <c r="F23" s="22" t="s">
        <v>68</v>
      </c>
      <c r="G23" s="81">
        <v>300000</v>
      </c>
      <c r="H23" s="82">
        <v>300000</v>
      </c>
      <c r="I23" s="32">
        <v>1</v>
      </c>
      <c r="J23" s="81">
        <v>300000</v>
      </c>
    </row>
    <row r="24" spans="1:10" ht="57" customHeight="1">
      <c r="A24" s="6" t="s">
        <v>153</v>
      </c>
      <c r="B24" s="6" t="s">
        <v>154</v>
      </c>
      <c r="C24" s="6" t="s">
        <v>155</v>
      </c>
      <c r="D24" s="7" t="s">
        <v>156</v>
      </c>
      <c r="E24" s="22" t="s">
        <v>3</v>
      </c>
      <c r="F24" s="22" t="s">
        <v>68</v>
      </c>
      <c r="G24" s="81">
        <v>5791600</v>
      </c>
      <c r="H24" s="82">
        <v>5791600</v>
      </c>
      <c r="I24" s="34">
        <v>1</v>
      </c>
      <c r="J24" s="91">
        <v>5791600</v>
      </c>
    </row>
    <row r="25" spans="1:10" s="10" customFormat="1" ht="38.25" customHeight="1">
      <c r="A25" s="5" t="s">
        <v>157</v>
      </c>
      <c r="B25" s="5"/>
      <c r="C25" s="5"/>
      <c r="D25" s="158" t="s">
        <v>158</v>
      </c>
      <c r="E25" s="159"/>
      <c r="F25" s="70"/>
      <c r="G25" s="84">
        <f>G26</f>
        <v>44000</v>
      </c>
      <c r="H25" s="84">
        <f>H26</f>
        <v>44000</v>
      </c>
      <c r="I25" s="33"/>
      <c r="J25" s="84">
        <f>J26</f>
        <v>44000</v>
      </c>
    </row>
    <row r="26" spans="1:10" s="10" customFormat="1" ht="39.75" customHeight="1">
      <c r="A26" s="5" t="s">
        <v>159</v>
      </c>
      <c r="B26" s="5"/>
      <c r="C26" s="5"/>
      <c r="D26" s="158" t="s">
        <v>158</v>
      </c>
      <c r="E26" s="159"/>
      <c r="F26" s="70"/>
      <c r="G26" s="84">
        <f>G27+G28</f>
        <v>44000</v>
      </c>
      <c r="H26" s="84">
        <f>H27+H28</f>
        <v>44000</v>
      </c>
      <c r="I26" s="33"/>
      <c r="J26" s="84">
        <f>J27+J28</f>
        <v>44000</v>
      </c>
    </row>
    <row r="27" spans="1:10" ht="93.75">
      <c r="A27" s="6" t="s">
        <v>160</v>
      </c>
      <c r="B27" s="6" t="s">
        <v>161</v>
      </c>
      <c r="C27" s="6" t="s">
        <v>141</v>
      </c>
      <c r="D27" s="7" t="s">
        <v>162</v>
      </c>
      <c r="E27" s="22" t="s">
        <v>3</v>
      </c>
      <c r="F27" s="22" t="s">
        <v>68</v>
      </c>
      <c r="G27" s="81">
        <v>32000</v>
      </c>
      <c r="H27" s="82">
        <v>32000</v>
      </c>
      <c r="I27" s="32">
        <v>1</v>
      </c>
      <c r="J27" s="81">
        <v>32000</v>
      </c>
    </row>
    <row r="28" spans="1:10" ht="62.25" customHeight="1">
      <c r="A28" s="6" t="s">
        <v>163</v>
      </c>
      <c r="B28" s="6" t="s">
        <v>164</v>
      </c>
      <c r="C28" s="6" t="s">
        <v>165</v>
      </c>
      <c r="D28" s="11" t="s">
        <v>166</v>
      </c>
      <c r="E28" s="11" t="s">
        <v>3</v>
      </c>
      <c r="F28" s="11" t="s">
        <v>68</v>
      </c>
      <c r="G28" s="81">
        <v>12000</v>
      </c>
      <c r="H28" s="81">
        <v>12000</v>
      </c>
      <c r="I28" s="34">
        <v>1</v>
      </c>
      <c r="J28" s="81">
        <v>12000</v>
      </c>
    </row>
    <row r="29" spans="1:10" s="10" customFormat="1">
      <c r="A29" s="5" t="s">
        <v>167</v>
      </c>
      <c r="B29" s="5"/>
      <c r="C29" s="5"/>
      <c r="D29" s="158" t="s">
        <v>168</v>
      </c>
      <c r="E29" s="159"/>
      <c r="F29" s="70"/>
      <c r="G29" s="84">
        <f>G30</f>
        <v>12287400</v>
      </c>
      <c r="H29" s="84">
        <f>H30</f>
        <v>3787400</v>
      </c>
      <c r="I29" s="33"/>
      <c r="J29" s="84">
        <f>J30</f>
        <v>3787400</v>
      </c>
    </row>
    <row r="30" spans="1:10" s="10" customFormat="1">
      <c r="A30" s="5" t="s">
        <v>169</v>
      </c>
      <c r="B30" s="5"/>
      <c r="C30" s="5"/>
      <c r="D30" s="158" t="s">
        <v>168</v>
      </c>
      <c r="E30" s="159"/>
      <c r="F30" s="70"/>
      <c r="G30" s="84">
        <f>G31+G32+G33+G34</f>
        <v>12287400</v>
      </c>
      <c r="H30" s="84">
        <f>H31+H32+H33+H34</f>
        <v>3787400</v>
      </c>
      <c r="I30" s="84"/>
      <c r="J30" s="84">
        <f>J31+J32+J33+J34</f>
        <v>3787400</v>
      </c>
    </row>
    <row r="31" spans="1:10" ht="37.5">
      <c r="A31" s="6" t="s">
        <v>170</v>
      </c>
      <c r="B31" s="6" t="s">
        <v>171</v>
      </c>
      <c r="C31" s="6" t="s">
        <v>172</v>
      </c>
      <c r="D31" s="7" t="s">
        <v>173</v>
      </c>
      <c r="E31" s="85" t="s">
        <v>3</v>
      </c>
      <c r="F31" s="85" t="s">
        <v>68</v>
      </c>
      <c r="G31" s="81">
        <v>1738200</v>
      </c>
      <c r="H31" s="82">
        <v>1738200</v>
      </c>
      <c r="I31" s="32">
        <v>1</v>
      </c>
      <c r="J31" s="81">
        <v>1738200</v>
      </c>
    </row>
    <row r="32" spans="1:10" ht="37.5">
      <c r="A32" s="6" t="s">
        <v>174</v>
      </c>
      <c r="B32" s="6" t="s">
        <v>175</v>
      </c>
      <c r="C32" s="6" t="s">
        <v>172</v>
      </c>
      <c r="D32" s="7" t="s">
        <v>176</v>
      </c>
      <c r="E32" s="22" t="s">
        <v>3</v>
      </c>
      <c r="F32" s="22" t="s">
        <v>68</v>
      </c>
      <c r="G32" s="81">
        <v>94500</v>
      </c>
      <c r="H32" s="82">
        <v>94500</v>
      </c>
      <c r="I32" s="32">
        <v>1</v>
      </c>
      <c r="J32" s="81">
        <v>94500</v>
      </c>
    </row>
    <row r="33" spans="1:10" ht="75">
      <c r="A33" s="6" t="s">
        <v>177</v>
      </c>
      <c r="B33" s="6" t="s">
        <v>178</v>
      </c>
      <c r="C33" s="6" t="s">
        <v>179</v>
      </c>
      <c r="D33" s="7" t="s">
        <v>180</v>
      </c>
      <c r="E33" s="22" t="s">
        <v>3</v>
      </c>
      <c r="F33" s="22" t="s">
        <v>68</v>
      </c>
      <c r="G33" s="81">
        <v>454700</v>
      </c>
      <c r="H33" s="82">
        <v>454700</v>
      </c>
      <c r="I33" s="32">
        <v>1</v>
      </c>
      <c r="J33" s="81">
        <v>454700</v>
      </c>
    </row>
    <row r="34" spans="1:10" ht="56.25">
      <c r="A34" s="6" t="s">
        <v>181</v>
      </c>
      <c r="B34" s="6" t="s">
        <v>52</v>
      </c>
      <c r="C34" s="6" t="s">
        <v>10</v>
      </c>
      <c r="D34" s="7" t="s">
        <v>35</v>
      </c>
      <c r="E34" s="83" t="s">
        <v>182</v>
      </c>
      <c r="F34" s="83" t="s">
        <v>68</v>
      </c>
      <c r="G34" s="81">
        <v>10000000</v>
      </c>
      <c r="H34" s="82">
        <f>10000000-8500000</f>
        <v>1500000</v>
      </c>
      <c r="I34" s="32">
        <v>0.15</v>
      </c>
      <c r="J34" s="81">
        <f>10000000-8500000</f>
        <v>1500000</v>
      </c>
    </row>
    <row r="35" spans="1:10" s="10" customFormat="1" ht="43.5" customHeight="1">
      <c r="A35" s="5" t="s">
        <v>183</v>
      </c>
      <c r="B35" s="5"/>
      <c r="C35" s="5"/>
      <c r="D35" s="158" t="s">
        <v>184</v>
      </c>
      <c r="E35" s="159"/>
      <c r="F35" s="70"/>
      <c r="G35" s="84">
        <f>G36</f>
        <v>10000</v>
      </c>
      <c r="H35" s="84">
        <f t="shared" ref="H35:J36" si="0">H36</f>
        <v>10000</v>
      </c>
      <c r="I35" s="33"/>
      <c r="J35" s="84">
        <f t="shared" si="0"/>
        <v>10000</v>
      </c>
    </row>
    <row r="36" spans="1:10" s="10" customFormat="1" ht="52.5" customHeight="1">
      <c r="A36" s="5" t="s">
        <v>185</v>
      </c>
      <c r="B36" s="5"/>
      <c r="C36" s="5"/>
      <c r="D36" s="158" t="s">
        <v>184</v>
      </c>
      <c r="E36" s="159"/>
      <c r="F36" s="70"/>
      <c r="G36" s="84">
        <f>G37</f>
        <v>10000</v>
      </c>
      <c r="H36" s="84">
        <f t="shared" si="0"/>
        <v>10000</v>
      </c>
      <c r="I36" s="33"/>
      <c r="J36" s="84">
        <f t="shared" si="0"/>
        <v>10000</v>
      </c>
    </row>
    <row r="37" spans="1:10" ht="93.75">
      <c r="A37" s="6" t="s">
        <v>186</v>
      </c>
      <c r="B37" s="6" t="s">
        <v>161</v>
      </c>
      <c r="C37" s="6" t="s">
        <v>141</v>
      </c>
      <c r="D37" s="7" t="s">
        <v>162</v>
      </c>
      <c r="E37" s="22" t="s">
        <v>3</v>
      </c>
      <c r="F37" s="22" t="s">
        <v>68</v>
      </c>
      <c r="G37" s="81">
        <v>10000</v>
      </c>
      <c r="H37" s="82">
        <v>10000</v>
      </c>
      <c r="I37" s="32">
        <v>1</v>
      </c>
      <c r="J37" s="81">
        <v>10000</v>
      </c>
    </row>
    <row r="38" spans="1:10" s="10" customFormat="1" ht="49.5" customHeight="1">
      <c r="A38" s="5" t="s">
        <v>30</v>
      </c>
      <c r="B38" s="5"/>
      <c r="C38" s="5"/>
      <c r="D38" s="158" t="s">
        <v>6</v>
      </c>
      <c r="E38" s="159"/>
      <c r="F38" s="70"/>
      <c r="G38" s="84">
        <f>G39</f>
        <v>61969600</v>
      </c>
      <c r="H38" s="84">
        <f>H39</f>
        <v>61969600</v>
      </c>
      <c r="I38" s="33"/>
      <c r="J38" s="84">
        <f>J39</f>
        <v>53669600</v>
      </c>
    </row>
    <row r="39" spans="1:10" s="10" customFormat="1" ht="48" customHeight="1">
      <c r="A39" s="5" t="s">
        <v>31</v>
      </c>
      <c r="B39" s="5"/>
      <c r="C39" s="5"/>
      <c r="D39" s="158" t="s">
        <v>6</v>
      </c>
      <c r="E39" s="159"/>
      <c r="F39" s="70"/>
      <c r="G39" s="84">
        <f>G40+G41+G59+G64+G67+G82+G83+G84+G115+G119+G136</f>
        <v>61969600</v>
      </c>
      <c r="H39" s="84">
        <f>H40+H41+H59+H64+H67+H82+H83+H84+H115+H119+H136</f>
        <v>61969600</v>
      </c>
      <c r="I39" s="84"/>
      <c r="J39" s="84">
        <f>J40+J41+J59+J64+J67+J82+J83+J84+J115+J119+J136</f>
        <v>53669600</v>
      </c>
    </row>
    <row r="40" spans="1:10" ht="93.75" customHeight="1">
      <c r="A40" s="6" t="s">
        <v>187</v>
      </c>
      <c r="B40" s="6" t="s">
        <v>161</v>
      </c>
      <c r="C40" s="6" t="s">
        <v>141</v>
      </c>
      <c r="D40" s="7" t="s">
        <v>162</v>
      </c>
      <c r="E40" s="22" t="s">
        <v>3</v>
      </c>
      <c r="F40" s="22" t="s">
        <v>68</v>
      </c>
      <c r="G40" s="81">
        <f>10000+4000</f>
        <v>14000</v>
      </c>
      <c r="H40" s="81">
        <f>10000+4000</f>
        <v>14000</v>
      </c>
      <c r="I40" s="34">
        <v>1</v>
      </c>
      <c r="J40" s="81">
        <f>10000+4000</f>
        <v>14000</v>
      </c>
    </row>
    <row r="41" spans="1:10" ht="21" customHeight="1">
      <c r="A41" s="160" t="s">
        <v>37</v>
      </c>
      <c r="B41" s="160" t="s">
        <v>36</v>
      </c>
      <c r="C41" s="160" t="s">
        <v>7</v>
      </c>
      <c r="D41" s="163" t="s">
        <v>38</v>
      </c>
      <c r="E41" s="27" t="s">
        <v>55</v>
      </c>
      <c r="F41" s="27"/>
      <c r="G41" s="84">
        <f>G42+G58</f>
        <v>10850000</v>
      </c>
      <c r="H41" s="84">
        <f>H42+H58</f>
        <v>10850000</v>
      </c>
      <c r="I41" s="33"/>
      <c r="J41" s="84">
        <f>J42+J58</f>
        <v>10850000</v>
      </c>
    </row>
    <row r="42" spans="1:10" ht="93.75">
      <c r="A42" s="161"/>
      <c r="B42" s="161"/>
      <c r="C42" s="161"/>
      <c r="D42" s="164"/>
      <c r="E42" s="22" t="s">
        <v>74</v>
      </c>
      <c r="F42" s="22" t="s">
        <v>68</v>
      </c>
      <c r="G42" s="81">
        <f>G43+G44+G45+G46+G47+G48+G49+G50+G51+G52+G53+G54+G55+G56+G57</f>
        <v>8850000</v>
      </c>
      <c r="H42" s="81">
        <f>H43+H44+H45+H46+H47+H48+H49+H50+H51+H52+H53+H54+H55+H56+H57</f>
        <v>8850000</v>
      </c>
      <c r="I42" s="34">
        <v>1</v>
      </c>
      <c r="J42" s="81">
        <f>J43+J44+J45+J46+J47+J48+J49+J50+J51+J52+J53+J54+J55+J56+J57</f>
        <v>8850000</v>
      </c>
    </row>
    <row r="43" spans="1:10" ht="56.25">
      <c r="A43" s="161"/>
      <c r="B43" s="161"/>
      <c r="C43" s="161"/>
      <c r="D43" s="164"/>
      <c r="E43" s="42" t="s">
        <v>188</v>
      </c>
      <c r="F43" s="42" t="s">
        <v>68</v>
      </c>
      <c r="G43" s="87">
        <v>670000</v>
      </c>
      <c r="H43" s="87">
        <v>670000</v>
      </c>
      <c r="I43" s="40">
        <v>1</v>
      </c>
      <c r="J43" s="87">
        <v>670000</v>
      </c>
    </row>
    <row r="44" spans="1:10" ht="75">
      <c r="A44" s="161"/>
      <c r="B44" s="161"/>
      <c r="C44" s="161"/>
      <c r="D44" s="164"/>
      <c r="E44" s="42" t="s">
        <v>189</v>
      </c>
      <c r="F44" s="42" t="s">
        <v>68</v>
      </c>
      <c r="G44" s="87">
        <v>250000</v>
      </c>
      <c r="H44" s="87">
        <v>250000</v>
      </c>
      <c r="I44" s="40">
        <v>1</v>
      </c>
      <c r="J44" s="87">
        <v>250000</v>
      </c>
    </row>
    <row r="45" spans="1:10" ht="75">
      <c r="A45" s="161"/>
      <c r="B45" s="161"/>
      <c r="C45" s="161"/>
      <c r="D45" s="164"/>
      <c r="E45" s="42" t="s">
        <v>190</v>
      </c>
      <c r="F45" s="42" t="s">
        <v>68</v>
      </c>
      <c r="G45" s="87">
        <v>300000</v>
      </c>
      <c r="H45" s="87">
        <v>300000</v>
      </c>
      <c r="I45" s="40">
        <v>1</v>
      </c>
      <c r="J45" s="87">
        <v>300000</v>
      </c>
    </row>
    <row r="46" spans="1:10" ht="75">
      <c r="A46" s="161"/>
      <c r="B46" s="161"/>
      <c r="C46" s="161"/>
      <c r="D46" s="164"/>
      <c r="E46" s="42" t="s">
        <v>191</v>
      </c>
      <c r="F46" s="42" t="s">
        <v>68</v>
      </c>
      <c r="G46" s="87">
        <v>300000</v>
      </c>
      <c r="H46" s="87">
        <v>300000</v>
      </c>
      <c r="I46" s="40">
        <v>1</v>
      </c>
      <c r="J46" s="87">
        <v>300000</v>
      </c>
    </row>
    <row r="47" spans="1:10" ht="75">
      <c r="A47" s="161"/>
      <c r="B47" s="161"/>
      <c r="C47" s="161"/>
      <c r="D47" s="164"/>
      <c r="E47" s="42" t="s">
        <v>192</v>
      </c>
      <c r="F47" s="42" t="s">
        <v>68</v>
      </c>
      <c r="G47" s="87">
        <v>250000</v>
      </c>
      <c r="H47" s="87">
        <v>250000</v>
      </c>
      <c r="I47" s="40">
        <v>1</v>
      </c>
      <c r="J47" s="87">
        <v>250000</v>
      </c>
    </row>
    <row r="48" spans="1:10" ht="56.25">
      <c r="A48" s="161"/>
      <c r="B48" s="161"/>
      <c r="C48" s="161"/>
      <c r="D48" s="164"/>
      <c r="E48" s="42" t="s">
        <v>193</v>
      </c>
      <c r="F48" s="42" t="s">
        <v>68</v>
      </c>
      <c r="G48" s="87">
        <v>450000</v>
      </c>
      <c r="H48" s="87">
        <v>450000</v>
      </c>
      <c r="I48" s="40">
        <v>1</v>
      </c>
      <c r="J48" s="87">
        <v>450000</v>
      </c>
    </row>
    <row r="49" spans="1:10" ht="56.25">
      <c r="A49" s="161"/>
      <c r="B49" s="161"/>
      <c r="C49" s="161"/>
      <c r="D49" s="164"/>
      <c r="E49" s="42" t="s">
        <v>194</v>
      </c>
      <c r="F49" s="42" t="s">
        <v>68</v>
      </c>
      <c r="G49" s="87">
        <v>620000</v>
      </c>
      <c r="H49" s="87">
        <v>620000</v>
      </c>
      <c r="I49" s="40">
        <v>1</v>
      </c>
      <c r="J49" s="87">
        <v>620000</v>
      </c>
    </row>
    <row r="50" spans="1:10" ht="56.25">
      <c r="A50" s="161"/>
      <c r="B50" s="161"/>
      <c r="C50" s="161"/>
      <c r="D50" s="164"/>
      <c r="E50" s="42" t="s">
        <v>195</v>
      </c>
      <c r="F50" s="42" t="s">
        <v>68</v>
      </c>
      <c r="G50" s="87">
        <v>750000</v>
      </c>
      <c r="H50" s="87">
        <v>750000</v>
      </c>
      <c r="I50" s="40">
        <v>1</v>
      </c>
      <c r="J50" s="87">
        <v>750000</v>
      </c>
    </row>
    <row r="51" spans="1:10" ht="56.25">
      <c r="A51" s="161"/>
      <c r="B51" s="161"/>
      <c r="C51" s="161"/>
      <c r="D51" s="164"/>
      <c r="E51" s="42" t="s">
        <v>196</v>
      </c>
      <c r="F51" s="42" t="s">
        <v>68</v>
      </c>
      <c r="G51" s="87">
        <v>330000</v>
      </c>
      <c r="H51" s="87">
        <v>330000</v>
      </c>
      <c r="I51" s="40">
        <v>1</v>
      </c>
      <c r="J51" s="87">
        <v>330000</v>
      </c>
    </row>
    <row r="52" spans="1:10" ht="57" customHeight="1">
      <c r="A52" s="161"/>
      <c r="B52" s="161"/>
      <c r="C52" s="161"/>
      <c r="D52" s="164"/>
      <c r="E52" s="42" t="s">
        <v>197</v>
      </c>
      <c r="F52" s="42" t="s">
        <v>68</v>
      </c>
      <c r="G52" s="87">
        <v>780000</v>
      </c>
      <c r="H52" s="87">
        <v>780000</v>
      </c>
      <c r="I52" s="40">
        <v>1</v>
      </c>
      <c r="J52" s="87">
        <v>780000</v>
      </c>
    </row>
    <row r="53" spans="1:10" ht="56.25" customHeight="1">
      <c r="A53" s="161"/>
      <c r="B53" s="161"/>
      <c r="C53" s="161"/>
      <c r="D53" s="164"/>
      <c r="E53" s="42" t="s">
        <v>198</v>
      </c>
      <c r="F53" s="42" t="s">
        <v>68</v>
      </c>
      <c r="G53" s="87">
        <v>750000</v>
      </c>
      <c r="H53" s="87">
        <v>750000</v>
      </c>
      <c r="I53" s="40">
        <v>1</v>
      </c>
      <c r="J53" s="87">
        <v>750000</v>
      </c>
    </row>
    <row r="54" spans="1:10" ht="42" customHeight="1">
      <c r="A54" s="161"/>
      <c r="B54" s="161"/>
      <c r="C54" s="161"/>
      <c r="D54" s="164"/>
      <c r="E54" s="42" t="s">
        <v>199</v>
      </c>
      <c r="F54" s="42" t="s">
        <v>68</v>
      </c>
      <c r="G54" s="87">
        <v>1000000</v>
      </c>
      <c r="H54" s="87">
        <v>1000000</v>
      </c>
      <c r="I54" s="40">
        <v>1</v>
      </c>
      <c r="J54" s="87">
        <v>1000000</v>
      </c>
    </row>
    <row r="55" spans="1:10" ht="42" customHeight="1">
      <c r="A55" s="161"/>
      <c r="B55" s="161"/>
      <c r="C55" s="161"/>
      <c r="D55" s="164"/>
      <c r="E55" s="42" t="s">
        <v>200</v>
      </c>
      <c r="F55" s="42" t="s">
        <v>68</v>
      </c>
      <c r="G55" s="87">
        <v>1000000</v>
      </c>
      <c r="H55" s="87">
        <v>1000000</v>
      </c>
      <c r="I55" s="40">
        <v>1</v>
      </c>
      <c r="J55" s="87">
        <v>1000000</v>
      </c>
    </row>
    <row r="56" spans="1:10" ht="56.25">
      <c r="A56" s="161"/>
      <c r="B56" s="161"/>
      <c r="C56" s="161"/>
      <c r="D56" s="164"/>
      <c r="E56" s="42" t="s">
        <v>201</v>
      </c>
      <c r="F56" s="42" t="s">
        <v>68</v>
      </c>
      <c r="G56" s="87">
        <v>600000</v>
      </c>
      <c r="H56" s="87">
        <v>600000</v>
      </c>
      <c r="I56" s="40">
        <v>1</v>
      </c>
      <c r="J56" s="87">
        <v>600000</v>
      </c>
    </row>
    <row r="57" spans="1:10" ht="38.25" customHeight="1">
      <c r="A57" s="161"/>
      <c r="B57" s="161"/>
      <c r="C57" s="161"/>
      <c r="D57" s="164"/>
      <c r="E57" s="42" t="s">
        <v>202</v>
      </c>
      <c r="F57" s="42" t="s">
        <v>68</v>
      </c>
      <c r="G57" s="87">
        <v>800000</v>
      </c>
      <c r="H57" s="87">
        <v>800000</v>
      </c>
      <c r="I57" s="40">
        <v>1</v>
      </c>
      <c r="J57" s="87">
        <v>800000</v>
      </c>
    </row>
    <row r="58" spans="1:10" ht="212.25" customHeight="1">
      <c r="A58" s="162"/>
      <c r="B58" s="162"/>
      <c r="C58" s="162"/>
      <c r="D58" s="165"/>
      <c r="E58" s="22" t="s">
        <v>203</v>
      </c>
      <c r="F58" s="22" t="s">
        <v>68</v>
      </c>
      <c r="G58" s="81">
        <v>2000000</v>
      </c>
      <c r="H58" s="81">
        <v>2000000</v>
      </c>
      <c r="I58" s="34">
        <v>1</v>
      </c>
      <c r="J58" s="81">
        <v>2000000</v>
      </c>
    </row>
    <row r="59" spans="1:10" ht="41.25" hidden="1" customHeight="1">
      <c r="A59" s="160" t="s">
        <v>40</v>
      </c>
      <c r="B59" s="160" t="s">
        <v>39</v>
      </c>
      <c r="C59" s="160" t="s">
        <v>8</v>
      </c>
      <c r="D59" s="163" t="s">
        <v>41</v>
      </c>
      <c r="E59" s="92" t="s">
        <v>204</v>
      </c>
      <c r="F59" s="92" t="s">
        <v>68</v>
      </c>
      <c r="G59" s="81">
        <f>G60+G61+G62+G63</f>
        <v>0</v>
      </c>
      <c r="H59" s="81">
        <v>0</v>
      </c>
      <c r="I59" s="81"/>
      <c r="J59" s="81">
        <f t="shared" ref="J59" si="1">J60+J61+J62+J63</f>
        <v>0</v>
      </c>
    </row>
    <row r="60" spans="1:10" ht="94.5" hidden="1">
      <c r="A60" s="161"/>
      <c r="B60" s="161"/>
      <c r="C60" s="161"/>
      <c r="D60" s="164"/>
      <c r="E60" s="93" t="s">
        <v>205</v>
      </c>
      <c r="F60" s="42" t="s">
        <v>68</v>
      </c>
      <c r="G60" s="88">
        <v>0</v>
      </c>
      <c r="H60" s="88">
        <v>0</v>
      </c>
      <c r="I60" s="40">
        <v>1</v>
      </c>
      <c r="J60" s="88">
        <v>0</v>
      </c>
    </row>
    <row r="61" spans="1:10" ht="94.5" hidden="1">
      <c r="A61" s="161"/>
      <c r="B61" s="161"/>
      <c r="C61" s="161"/>
      <c r="D61" s="164"/>
      <c r="E61" s="93" t="s">
        <v>206</v>
      </c>
      <c r="F61" s="42" t="s">
        <v>68</v>
      </c>
      <c r="G61" s="88">
        <v>0</v>
      </c>
      <c r="H61" s="88">
        <v>0</v>
      </c>
      <c r="I61" s="40">
        <v>1</v>
      </c>
      <c r="J61" s="88">
        <v>0</v>
      </c>
    </row>
    <row r="62" spans="1:10" ht="94.5" hidden="1">
      <c r="A62" s="161"/>
      <c r="B62" s="161"/>
      <c r="C62" s="161"/>
      <c r="D62" s="164"/>
      <c r="E62" s="93" t="s">
        <v>207</v>
      </c>
      <c r="F62" s="42" t="s">
        <v>68</v>
      </c>
      <c r="G62" s="88">
        <v>0</v>
      </c>
      <c r="H62" s="88">
        <v>0</v>
      </c>
      <c r="I62" s="40">
        <v>1</v>
      </c>
      <c r="J62" s="88">
        <v>0</v>
      </c>
    </row>
    <row r="63" spans="1:10" ht="94.5" hidden="1">
      <c r="A63" s="161"/>
      <c r="B63" s="161"/>
      <c r="C63" s="161"/>
      <c r="D63" s="164"/>
      <c r="E63" s="93" t="s">
        <v>208</v>
      </c>
      <c r="F63" s="42" t="s">
        <v>68</v>
      </c>
      <c r="G63" s="88">
        <v>0</v>
      </c>
      <c r="H63" s="88">
        <v>0</v>
      </c>
      <c r="I63" s="40">
        <v>1</v>
      </c>
      <c r="J63" s="88">
        <v>0</v>
      </c>
    </row>
    <row r="64" spans="1:10" ht="54.75" customHeight="1">
      <c r="A64" s="160" t="s">
        <v>209</v>
      </c>
      <c r="B64" s="160" t="s">
        <v>210</v>
      </c>
      <c r="C64" s="160" t="s">
        <v>8</v>
      </c>
      <c r="D64" s="163" t="s">
        <v>211</v>
      </c>
      <c r="E64" s="22" t="s">
        <v>212</v>
      </c>
      <c r="F64" s="22" t="s">
        <v>68</v>
      </c>
      <c r="G64" s="81">
        <v>2000000</v>
      </c>
      <c r="H64" s="81">
        <v>2000000</v>
      </c>
      <c r="I64" s="34">
        <v>1</v>
      </c>
      <c r="J64" s="81">
        <v>2000000</v>
      </c>
    </row>
    <row r="65" spans="1:10" ht="66.75" customHeight="1">
      <c r="A65" s="161"/>
      <c r="B65" s="161"/>
      <c r="C65" s="161"/>
      <c r="D65" s="164"/>
      <c r="E65" s="94" t="s">
        <v>213</v>
      </c>
      <c r="F65" s="42" t="s">
        <v>68</v>
      </c>
      <c r="G65" s="87">
        <v>104900</v>
      </c>
      <c r="H65" s="87">
        <v>104900</v>
      </c>
      <c r="I65" s="40">
        <v>1</v>
      </c>
      <c r="J65" s="87">
        <v>104900</v>
      </c>
    </row>
    <row r="66" spans="1:10" ht="93.75">
      <c r="A66" s="161"/>
      <c r="B66" s="161"/>
      <c r="C66" s="161"/>
      <c r="D66" s="164"/>
      <c r="E66" s="94" t="s">
        <v>214</v>
      </c>
      <c r="F66" s="42" t="s">
        <v>68</v>
      </c>
      <c r="G66" s="87">
        <v>1895100</v>
      </c>
      <c r="H66" s="87">
        <v>1895100</v>
      </c>
      <c r="I66" s="40">
        <v>1</v>
      </c>
      <c r="J66" s="87">
        <v>1895100</v>
      </c>
    </row>
    <row r="67" spans="1:10" ht="22.5" customHeight="1">
      <c r="A67" s="160" t="s">
        <v>215</v>
      </c>
      <c r="B67" s="160" t="s">
        <v>216</v>
      </c>
      <c r="C67" s="160" t="s">
        <v>8</v>
      </c>
      <c r="D67" s="163" t="s">
        <v>217</v>
      </c>
      <c r="E67" s="23" t="s">
        <v>218</v>
      </c>
      <c r="F67" s="23" t="s">
        <v>68</v>
      </c>
      <c r="G67" s="81">
        <v>10000000</v>
      </c>
      <c r="H67" s="81">
        <v>10000000</v>
      </c>
      <c r="I67" s="34">
        <v>1</v>
      </c>
      <c r="J67" s="81">
        <v>10000000</v>
      </c>
    </row>
    <row r="68" spans="1:10" ht="37.5">
      <c r="A68" s="161"/>
      <c r="B68" s="161"/>
      <c r="C68" s="161"/>
      <c r="D68" s="164"/>
      <c r="E68" s="94" t="s">
        <v>219</v>
      </c>
      <c r="F68" s="94" t="s">
        <v>68</v>
      </c>
      <c r="G68" s="87">
        <v>370000</v>
      </c>
      <c r="H68" s="87">
        <v>370000</v>
      </c>
      <c r="I68" s="40">
        <v>1</v>
      </c>
      <c r="J68" s="87">
        <v>370000</v>
      </c>
    </row>
    <row r="69" spans="1:10" ht="37.5">
      <c r="A69" s="161"/>
      <c r="B69" s="161"/>
      <c r="C69" s="161"/>
      <c r="D69" s="164"/>
      <c r="E69" s="94" t="s">
        <v>220</v>
      </c>
      <c r="F69" s="94" t="s">
        <v>68</v>
      </c>
      <c r="G69" s="87">
        <v>370000</v>
      </c>
      <c r="H69" s="87">
        <v>370000</v>
      </c>
      <c r="I69" s="40">
        <v>1</v>
      </c>
      <c r="J69" s="87">
        <v>370000</v>
      </c>
    </row>
    <row r="70" spans="1:10" ht="56.25">
      <c r="A70" s="161"/>
      <c r="B70" s="161"/>
      <c r="C70" s="161"/>
      <c r="D70" s="164"/>
      <c r="E70" s="94" t="s">
        <v>221</v>
      </c>
      <c r="F70" s="94" t="s">
        <v>68</v>
      </c>
      <c r="G70" s="87">
        <v>650000</v>
      </c>
      <c r="H70" s="87">
        <v>650000</v>
      </c>
      <c r="I70" s="40">
        <v>1</v>
      </c>
      <c r="J70" s="87">
        <v>650000</v>
      </c>
    </row>
    <row r="71" spans="1:10" ht="56.25">
      <c r="A71" s="161"/>
      <c r="B71" s="161"/>
      <c r="C71" s="161"/>
      <c r="D71" s="164"/>
      <c r="E71" s="94" t="s">
        <v>222</v>
      </c>
      <c r="F71" s="94" t="s">
        <v>68</v>
      </c>
      <c r="G71" s="87">
        <v>1480000</v>
      </c>
      <c r="H71" s="87">
        <v>1480000</v>
      </c>
      <c r="I71" s="40">
        <v>1</v>
      </c>
      <c r="J71" s="87">
        <v>1480000</v>
      </c>
    </row>
    <row r="72" spans="1:10" ht="39" customHeight="1">
      <c r="A72" s="161"/>
      <c r="B72" s="161"/>
      <c r="C72" s="161"/>
      <c r="D72" s="164"/>
      <c r="E72" s="94" t="s">
        <v>223</v>
      </c>
      <c r="F72" s="94" t="s">
        <v>68</v>
      </c>
      <c r="G72" s="87">
        <v>1110000</v>
      </c>
      <c r="H72" s="87">
        <v>1110000</v>
      </c>
      <c r="I72" s="40">
        <v>1</v>
      </c>
      <c r="J72" s="87">
        <v>1110000</v>
      </c>
    </row>
    <row r="73" spans="1:10" ht="56.25">
      <c r="A73" s="161"/>
      <c r="B73" s="161"/>
      <c r="C73" s="161"/>
      <c r="D73" s="164"/>
      <c r="E73" s="94" t="s">
        <v>224</v>
      </c>
      <c r="F73" s="94" t="s">
        <v>68</v>
      </c>
      <c r="G73" s="87">
        <v>1110000</v>
      </c>
      <c r="H73" s="87">
        <v>1110000</v>
      </c>
      <c r="I73" s="40">
        <v>1</v>
      </c>
      <c r="J73" s="87">
        <v>1110000</v>
      </c>
    </row>
    <row r="74" spans="1:10" ht="37.5">
      <c r="A74" s="161"/>
      <c r="B74" s="161"/>
      <c r="C74" s="161"/>
      <c r="D74" s="164"/>
      <c r="E74" s="94" t="s">
        <v>225</v>
      </c>
      <c r="F74" s="94" t="s">
        <v>68</v>
      </c>
      <c r="G74" s="87">
        <v>740000</v>
      </c>
      <c r="H74" s="87">
        <v>740000</v>
      </c>
      <c r="I74" s="40">
        <v>1</v>
      </c>
      <c r="J74" s="87">
        <v>740000</v>
      </c>
    </row>
    <row r="75" spans="1:10" ht="56.25">
      <c r="A75" s="161"/>
      <c r="B75" s="161"/>
      <c r="C75" s="161"/>
      <c r="D75" s="164"/>
      <c r="E75" s="94" t="s">
        <v>226</v>
      </c>
      <c r="F75" s="94" t="s">
        <v>68</v>
      </c>
      <c r="G75" s="87">
        <v>650000</v>
      </c>
      <c r="H75" s="87">
        <v>650000</v>
      </c>
      <c r="I75" s="40">
        <v>1</v>
      </c>
      <c r="J75" s="87">
        <v>650000</v>
      </c>
    </row>
    <row r="76" spans="1:10" ht="56.25">
      <c r="A76" s="161"/>
      <c r="B76" s="161"/>
      <c r="C76" s="161"/>
      <c r="D76" s="164"/>
      <c r="E76" s="94" t="s">
        <v>227</v>
      </c>
      <c r="F76" s="94" t="s">
        <v>68</v>
      </c>
      <c r="G76" s="87">
        <v>370000</v>
      </c>
      <c r="H76" s="87">
        <v>370000</v>
      </c>
      <c r="I76" s="40">
        <v>1</v>
      </c>
      <c r="J76" s="87">
        <v>370000</v>
      </c>
    </row>
    <row r="77" spans="1:10" ht="37.5">
      <c r="A77" s="161"/>
      <c r="B77" s="161"/>
      <c r="C77" s="161"/>
      <c r="D77" s="164"/>
      <c r="E77" s="94" t="s">
        <v>228</v>
      </c>
      <c r="F77" s="94" t="s">
        <v>68</v>
      </c>
      <c r="G77" s="87">
        <v>370000</v>
      </c>
      <c r="H77" s="87">
        <v>370000</v>
      </c>
      <c r="I77" s="40">
        <v>1</v>
      </c>
      <c r="J77" s="87">
        <v>370000</v>
      </c>
    </row>
    <row r="78" spans="1:10" ht="56.25">
      <c r="A78" s="161"/>
      <c r="B78" s="161"/>
      <c r="C78" s="161"/>
      <c r="D78" s="164"/>
      <c r="E78" s="94" t="s">
        <v>229</v>
      </c>
      <c r="F78" s="94" t="s">
        <v>68</v>
      </c>
      <c r="G78" s="87">
        <v>370000</v>
      </c>
      <c r="H78" s="87">
        <v>370000</v>
      </c>
      <c r="I78" s="40">
        <v>1</v>
      </c>
      <c r="J78" s="87">
        <v>370000</v>
      </c>
    </row>
    <row r="79" spans="1:10" ht="37.5">
      <c r="A79" s="161"/>
      <c r="B79" s="161"/>
      <c r="C79" s="161"/>
      <c r="D79" s="164"/>
      <c r="E79" s="94" t="s">
        <v>230</v>
      </c>
      <c r="F79" s="94" t="s">
        <v>68</v>
      </c>
      <c r="G79" s="87">
        <v>650000</v>
      </c>
      <c r="H79" s="87">
        <v>650000</v>
      </c>
      <c r="I79" s="40">
        <v>1</v>
      </c>
      <c r="J79" s="87">
        <v>650000</v>
      </c>
    </row>
    <row r="80" spans="1:10" ht="63.75" customHeight="1">
      <c r="A80" s="161"/>
      <c r="B80" s="161"/>
      <c r="C80" s="161"/>
      <c r="D80" s="164"/>
      <c r="E80" s="94" t="s">
        <v>231</v>
      </c>
      <c r="F80" s="94" t="s">
        <v>68</v>
      </c>
      <c r="G80" s="87">
        <v>650000</v>
      </c>
      <c r="H80" s="87">
        <v>650000</v>
      </c>
      <c r="I80" s="40">
        <v>1</v>
      </c>
      <c r="J80" s="87">
        <v>650000</v>
      </c>
    </row>
    <row r="81" spans="1:10" ht="55.5" customHeight="1">
      <c r="A81" s="161"/>
      <c r="B81" s="161"/>
      <c r="C81" s="161"/>
      <c r="D81" s="164"/>
      <c r="E81" s="94" t="s">
        <v>232</v>
      </c>
      <c r="F81" s="94" t="s">
        <v>68</v>
      </c>
      <c r="G81" s="87">
        <v>1110000</v>
      </c>
      <c r="H81" s="87">
        <v>1110000</v>
      </c>
      <c r="I81" s="40">
        <v>1</v>
      </c>
      <c r="J81" s="87">
        <v>1110000</v>
      </c>
    </row>
    <row r="82" spans="1:10" ht="57.75" customHeight="1">
      <c r="A82" s="30" t="s">
        <v>233</v>
      </c>
      <c r="B82" s="30" t="s">
        <v>234</v>
      </c>
      <c r="C82" s="30" t="s">
        <v>8</v>
      </c>
      <c r="D82" s="7" t="s">
        <v>235</v>
      </c>
      <c r="E82" s="7" t="s">
        <v>236</v>
      </c>
      <c r="F82" s="23" t="s">
        <v>68</v>
      </c>
      <c r="G82" s="81">
        <v>3175600</v>
      </c>
      <c r="H82" s="81">
        <v>3175600</v>
      </c>
      <c r="I82" s="34">
        <v>1</v>
      </c>
      <c r="J82" s="81">
        <v>3175600</v>
      </c>
    </row>
    <row r="83" spans="1:10" ht="56.25">
      <c r="A83" s="30" t="s">
        <v>58</v>
      </c>
      <c r="B83" s="30" t="s">
        <v>57</v>
      </c>
      <c r="C83" s="30" t="s">
        <v>8</v>
      </c>
      <c r="D83" s="12" t="s">
        <v>56</v>
      </c>
      <c r="E83" s="23" t="s">
        <v>72</v>
      </c>
      <c r="F83" s="23" t="s">
        <v>68</v>
      </c>
      <c r="G83" s="81">
        <v>1340000</v>
      </c>
      <c r="H83" s="81">
        <v>1340000</v>
      </c>
      <c r="I83" s="34">
        <v>1</v>
      </c>
      <c r="J83" s="81">
        <v>1340000</v>
      </c>
    </row>
    <row r="84" spans="1:10" ht="30" customHeight="1">
      <c r="A84" s="160" t="s">
        <v>50</v>
      </c>
      <c r="B84" s="160" t="s">
        <v>23</v>
      </c>
      <c r="C84" s="160" t="s">
        <v>8</v>
      </c>
      <c r="D84" s="166" t="s">
        <v>73</v>
      </c>
      <c r="E84" s="167"/>
      <c r="F84" s="23" t="s">
        <v>68</v>
      </c>
      <c r="G84" s="81">
        <f>G85+G86+G91+G97+G98+G99+G100+G101+G102+G103+G104+G105+G106+G107+G108+G109+G110+G111+G112+G113+G114</f>
        <v>14600000</v>
      </c>
      <c r="H84" s="81">
        <f>H85+H86+H91+H97+H98+H99+H100+H101+H102+H103+H104+H105+H106+H107+H108+H109+H110+H111+H112+H113+H114</f>
        <v>14600000</v>
      </c>
      <c r="I84" s="34">
        <v>1</v>
      </c>
      <c r="J84" s="81">
        <f>J85+J86+J91+J97+J98+J99+J100+J101+J102+J103+J104+J105+J106+J107+J108+J109+J110+J111+J112+J113+J114</f>
        <v>12800000</v>
      </c>
    </row>
    <row r="85" spans="1:10" ht="37.5" customHeight="1">
      <c r="A85" s="161"/>
      <c r="B85" s="161"/>
      <c r="C85" s="161"/>
      <c r="D85" s="168"/>
      <c r="E85" s="118" t="s">
        <v>237</v>
      </c>
      <c r="F85" s="23" t="s">
        <v>68</v>
      </c>
      <c r="G85" s="81">
        <v>400000</v>
      </c>
      <c r="H85" s="81">
        <v>400000</v>
      </c>
      <c r="I85" s="34">
        <v>1</v>
      </c>
      <c r="J85" s="81">
        <v>400000</v>
      </c>
    </row>
    <row r="86" spans="1:10" ht="66.75" customHeight="1">
      <c r="A86" s="161"/>
      <c r="B86" s="161"/>
      <c r="C86" s="161"/>
      <c r="D86" s="169"/>
      <c r="E86" s="73" t="s">
        <v>238</v>
      </c>
      <c r="F86" s="23" t="s">
        <v>68</v>
      </c>
      <c r="G86" s="81">
        <f>G87+G88+G89+G90</f>
        <v>1200000</v>
      </c>
      <c r="H86" s="81">
        <f t="shared" ref="H86:J86" si="2">H87+H88+H89+H90</f>
        <v>1200000</v>
      </c>
      <c r="I86" s="40">
        <v>1</v>
      </c>
      <c r="J86" s="81">
        <f t="shared" si="2"/>
        <v>1200000</v>
      </c>
    </row>
    <row r="87" spans="1:10" ht="27" hidden="1" customHeight="1">
      <c r="A87" s="161"/>
      <c r="B87" s="161"/>
      <c r="C87" s="161"/>
      <c r="D87" s="169"/>
      <c r="E87" s="44" t="s">
        <v>239</v>
      </c>
      <c r="F87" s="94" t="s">
        <v>68</v>
      </c>
      <c r="G87" s="87">
        <v>0</v>
      </c>
      <c r="H87" s="87">
        <v>0</v>
      </c>
      <c r="I87" s="40">
        <v>1</v>
      </c>
      <c r="J87" s="87">
        <v>0</v>
      </c>
    </row>
    <row r="88" spans="1:10" ht="85.5" hidden="1" customHeight="1">
      <c r="A88" s="161"/>
      <c r="B88" s="161"/>
      <c r="C88" s="161"/>
      <c r="D88" s="169"/>
      <c r="E88" s="44" t="s">
        <v>240</v>
      </c>
      <c r="F88" s="94" t="s">
        <v>68</v>
      </c>
      <c r="G88" s="87">
        <v>0</v>
      </c>
      <c r="H88" s="87">
        <v>0</v>
      </c>
      <c r="I88" s="40">
        <v>1</v>
      </c>
      <c r="J88" s="87">
        <v>0</v>
      </c>
    </row>
    <row r="89" spans="1:10" ht="80.25" hidden="1" customHeight="1">
      <c r="A89" s="161"/>
      <c r="B89" s="161"/>
      <c r="C89" s="161"/>
      <c r="D89" s="169"/>
      <c r="E89" s="44" t="s">
        <v>241</v>
      </c>
      <c r="F89" s="94" t="s">
        <v>68</v>
      </c>
      <c r="G89" s="87">
        <v>0</v>
      </c>
      <c r="H89" s="87">
        <v>0</v>
      </c>
      <c r="I89" s="40">
        <v>1</v>
      </c>
      <c r="J89" s="87">
        <v>0</v>
      </c>
    </row>
    <row r="90" spans="1:10" ht="60" customHeight="1">
      <c r="A90" s="161"/>
      <c r="B90" s="161"/>
      <c r="C90" s="161"/>
      <c r="D90" s="169"/>
      <c r="E90" s="44" t="s">
        <v>242</v>
      </c>
      <c r="F90" s="94" t="s">
        <v>68</v>
      </c>
      <c r="G90" s="87">
        <v>1200000</v>
      </c>
      <c r="H90" s="87">
        <v>1200000</v>
      </c>
      <c r="I90" s="40">
        <v>1</v>
      </c>
      <c r="J90" s="87">
        <v>1200000</v>
      </c>
    </row>
    <row r="91" spans="1:10" ht="87" customHeight="1">
      <c r="A91" s="161"/>
      <c r="B91" s="161"/>
      <c r="C91" s="161"/>
      <c r="D91" s="169"/>
      <c r="E91" s="73" t="s">
        <v>243</v>
      </c>
      <c r="F91" s="23" t="s">
        <v>68</v>
      </c>
      <c r="G91" s="81">
        <f>G92+G93+G94+G95+G96</f>
        <v>2789000</v>
      </c>
      <c r="H91" s="81">
        <f t="shared" ref="H91:J91" si="3">H92+H93+H94+H95+H96</f>
        <v>2789000</v>
      </c>
      <c r="I91" s="40">
        <v>1</v>
      </c>
      <c r="J91" s="81">
        <f t="shared" si="3"/>
        <v>2789000</v>
      </c>
    </row>
    <row r="92" spans="1:10" ht="100.5" customHeight="1">
      <c r="A92" s="161"/>
      <c r="B92" s="161"/>
      <c r="C92" s="161"/>
      <c r="D92" s="169"/>
      <c r="E92" s="95" t="s">
        <v>244</v>
      </c>
      <c r="F92" s="94" t="s">
        <v>68</v>
      </c>
      <c r="G92" s="87">
        <v>939000</v>
      </c>
      <c r="H92" s="87">
        <v>939000</v>
      </c>
      <c r="I92" s="40">
        <v>1</v>
      </c>
      <c r="J92" s="87">
        <v>939000</v>
      </c>
    </row>
    <row r="93" spans="1:10" ht="82.5" customHeight="1">
      <c r="A93" s="161"/>
      <c r="B93" s="161"/>
      <c r="C93" s="161"/>
      <c r="D93" s="169"/>
      <c r="E93" s="95" t="s">
        <v>245</v>
      </c>
      <c r="F93" s="94" t="s">
        <v>68</v>
      </c>
      <c r="G93" s="87">
        <v>950000</v>
      </c>
      <c r="H93" s="87">
        <v>950000</v>
      </c>
      <c r="I93" s="40">
        <v>1</v>
      </c>
      <c r="J93" s="87">
        <v>950000</v>
      </c>
    </row>
    <row r="94" spans="1:10" ht="78.75" customHeight="1">
      <c r="A94" s="161"/>
      <c r="B94" s="161"/>
      <c r="C94" s="161"/>
      <c r="D94" s="169"/>
      <c r="E94" s="95" t="s">
        <v>246</v>
      </c>
      <c r="F94" s="94" t="s">
        <v>68</v>
      </c>
      <c r="G94" s="87">
        <v>500000</v>
      </c>
      <c r="H94" s="87">
        <v>500000</v>
      </c>
      <c r="I94" s="40">
        <v>1</v>
      </c>
      <c r="J94" s="87">
        <v>500000</v>
      </c>
    </row>
    <row r="95" spans="1:10" ht="59.25" customHeight="1">
      <c r="A95" s="161"/>
      <c r="B95" s="161"/>
      <c r="C95" s="161"/>
      <c r="D95" s="169"/>
      <c r="E95" s="95" t="s">
        <v>247</v>
      </c>
      <c r="F95" s="94" t="s">
        <v>68</v>
      </c>
      <c r="G95" s="87">
        <v>200000</v>
      </c>
      <c r="H95" s="87">
        <v>200000</v>
      </c>
      <c r="I95" s="40">
        <v>1</v>
      </c>
      <c r="J95" s="87">
        <v>200000</v>
      </c>
    </row>
    <row r="96" spans="1:10" ht="57.75" customHeight="1">
      <c r="A96" s="161"/>
      <c r="B96" s="161"/>
      <c r="C96" s="161"/>
      <c r="D96" s="169"/>
      <c r="E96" s="45" t="s">
        <v>248</v>
      </c>
      <c r="F96" s="94" t="s">
        <v>68</v>
      </c>
      <c r="G96" s="87">
        <v>200000</v>
      </c>
      <c r="H96" s="87">
        <v>200000</v>
      </c>
      <c r="I96" s="40">
        <v>1</v>
      </c>
      <c r="J96" s="87">
        <v>200000</v>
      </c>
    </row>
    <row r="97" spans="1:10" ht="56.25">
      <c r="A97" s="161"/>
      <c r="B97" s="161"/>
      <c r="C97" s="161"/>
      <c r="D97" s="169"/>
      <c r="E97" s="47" t="s">
        <v>249</v>
      </c>
      <c r="F97" s="23" t="s">
        <v>68</v>
      </c>
      <c r="G97" s="81">
        <v>450000</v>
      </c>
      <c r="H97" s="81">
        <v>450000</v>
      </c>
      <c r="I97" s="34">
        <v>1</v>
      </c>
      <c r="J97" s="81">
        <v>450000</v>
      </c>
    </row>
    <row r="98" spans="1:10" ht="56.25">
      <c r="A98" s="161"/>
      <c r="B98" s="161"/>
      <c r="C98" s="161"/>
      <c r="D98" s="169"/>
      <c r="E98" s="47" t="s">
        <v>250</v>
      </c>
      <c r="F98" s="23" t="s">
        <v>68</v>
      </c>
      <c r="G98" s="81">
        <v>600000</v>
      </c>
      <c r="H98" s="81">
        <v>600000</v>
      </c>
      <c r="I98" s="34">
        <v>1</v>
      </c>
      <c r="J98" s="81">
        <v>600000</v>
      </c>
    </row>
    <row r="99" spans="1:10" ht="60.75" customHeight="1">
      <c r="A99" s="161"/>
      <c r="B99" s="161"/>
      <c r="C99" s="161"/>
      <c r="D99" s="169"/>
      <c r="E99" s="47" t="s">
        <v>78</v>
      </c>
      <c r="F99" s="23" t="s">
        <v>68</v>
      </c>
      <c r="G99" s="81">
        <v>200000</v>
      </c>
      <c r="H99" s="81">
        <v>200000</v>
      </c>
      <c r="I99" s="34">
        <v>1</v>
      </c>
      <c r="J99" s="81">
        <v>200000</v>
      </c>
    </row>
    <row r="100" spans="1:10" ht="56.25">
      <c r="A100" s="161"/>
      <c r="B100" s="161"/>
      <c r="C100" s="161"/>
      <c r="D100" s="169"/>
      <c r="E100" s="47" t="s">
        <v>251</v>
      </c>
      <c r="F100" s="23" t="s">
        <v>68</v>
      </c>
      <c r="G100" s="81">
        <v>1000000</v>
      </c>
      <c r="H100" s="81">
        <v>1000000</v>
      </c>
      <c r="I100" s="34">
        <v>1</v>
      </c>
      <c r="J100" s="81">
        <v>1000000</v>
      </c>
    </row>
    <row r="101" spans="1:10" ht="40.5" customHeight="1">
      <c r="A101" s="161"/>
      <c r="B101" s="161"/>
      <c r="C101" s="161"/>
      <c r="D101" s="169"/>
      <c r="E101" s="47" t="s">
        <v>252</v>
      </c>
      <c r="F101" s="23" t="s">
        <v>68</v>
      </c>
      <c r="G101" s="81">
        <v>250000</v>
      </c>
      <c r="H101" s="81">
        <v>250000</v>
      </c>
      <c r="I101" s="34">
        <v>1</v>
      </c>
      <c r="J101" s="81">
        <v>250000</v>
      </c>
    </row>
    <row r="102" spans="1:10">
      <c r="A102" s="161"/>
      <c r="B102" s="161"/>
      <c r="C102" s="161"/>
      <c r="D102" s="169"/>
      <c r="E102" s="47" t="s">
        <v>253</v>
      </c>
      <c r="F102" s="23" t="s">
        <v>68</v>
      </c>
      <c r="G102" s="81">
        <v>600000</v>
      </c>
      <c r="H102" s="81">
        <v>600000</v>
      </c>
      <c r="I102" s="34">
        <v>1</v>
      </c>
      <c r="J102" s="81">
        <v>600000</v>
      </c>
    </row>
    <row r="103" spans="1:10" ht="37.5">
      <c r="A103" s="161"/>
      <c r="B103" s="161"/>
      <c r="C103" s="161"/>
      <c r="D103" s="169"/>
      <c r="E103" s="47" t="s">
        <v>254</v>
      </c>
      <c r="F103" s="23" t="s">
        <v>68</v>
      </c>
      <c r="G103" s="81">
        <v>561000</v>
      </c>
      <c r="H103" s="81">
        <v>561000</v>
      </c>
      <c r="I103" s="34">
        <v>1</v>
      </c>
      <c r="J103" s="81">
        <v>561000</v>
      </c>
    </row>
    <row r="104" spans="1:10" ht="93.75">
      <c r="A104" s="161"/>
      <c r="B104" s="161"/>
      <c r="C104" s="161"/>
      <c r="D104" s="169"/>
      <c r="E104" s="47" t="s">
        <v>255</v>
      </c>
      <c r="F104" s="23" t="s">
        <v>68</v>
      </c>
      <c r="G104" s="81">
        <v>1000000</v>
      </c>
      <c r="H104" s="81">
        <v>1000000</v>
      </c>
      <c r="I104" s="34">
        <v>1</v>
      </c>
      <c r="J104" s="81">
        <v>1000000</v>
      </c>
    </row>
    <row r="105" spans="1:10" ht="101.25" customHeight="1">
      <c r="A105" s="161"/>
      <c r="B105" s="161"/>
      <c r="C105" s="161"/>
      <c r="D105" s="169"/>
      <c r="E105" s="47" t="s">
        <v>256</v>
      </c>
      <c r="F105" s="23" t="s">
        <v>68</v>
      </c>
      <c r="G105" s="81">
        <f>50000+450000</f>
        <v>500000</v>
      </c>
      <c r="H105" s="81">
        <f>50000+450000</f>
        <v>500000</v>
      </c>
      <c r="I105" s="34">
        <v>1</v>
      </c>
      <c r="J105" s="81">
        <f>50000+450000</f>
        <v>500000</v>
      </c>
    </row>
    <row r="106" spans="1:10" ht="93.75">
      <c r="A106" s="161"/>
      <c r="B106" s="161"/>
      <c r="C106" s="161"/>
      <c r="D106" s="169"/>
      <c r="E106" s="47" t="s">
        <v>257</v>
      </c>
      <c r="F106" s="23" t="s">
        <v>68</v>
      </c>
      <c r="G106" s="81">
        <v>200000</v>
      </c>
      <c r="H106" s="81">
        <v>200000</v>
      </c>
      <c r="I106" s="34">
        <v>1</v>
      </c>
      <c r="J106" s="81">
        <v>200000</v>
      </c>
    </row>
    <row r="107" spans="1:10" ht="96" customHeight="1">
      <c r="A107" s="161"/>
      <c r="B107" s="161"/>
      <c r="C107" s="161"/>
      <c r="D107" s="169"/>
      <c r="E107" s="47" t="s">
        <v>258</v>
      </c>
      <c r="F107" s="23" t="s">
        <v>68</v>
      </c>
      <c r="G107" s="81">
        <v>200000</v>
      </c>
      <c r="H107" s="81">
        <v>200000</v>
      </c>
      <c r="I107" s="34">
        <v>1</v>
      </c>
      <c r="J107" s="81">
        <v>200000</v>
      </c>
    </row>
    <row r="108" spans="1:10" ht="80.25" customHeight="1">
      <c r="A108" s="161"/>
      <c r="B108" s="161"/>
      <c r="C108" s="161"/>
      <c r="D108" s="169"/>
      <c r="E108" s="47" t="s">
        <v>259</v>
      </c>
      <c r="F108" s="23" t="s">
        <v>68</v>
      </c>
      <c r="G108" s="81">
        <v>300000</v>
      </c>
      <c r="H108" s="81">
        <v>300000</v>
      </c>
      <c r="I108" s="34">
        <v>1</v>
      </c>
      <c r="J108" s="81">
        <v>300000</v>
      </c>
    </row>
    <row r="109" spans="1:10" ht="80.25" customHeight="1">
      <c r="A109" s="161"/>
      <c r="B109" s="161"/>
      <c r="C109" s="161"/>
      <c r="D109" s="169"/>
      <c r="E109" s="47" t="s">
        <v>260</v>
      </c>
      <c r="F109" s="23" t="s">
        <v>68</v>
      </c>
      <c r="G109" s="81">
        <v>300000</v>
      </c>
      <c r="H109" s="81">
        <v>300000</v>
      </c>
      <c r="I109" s="34">
        <v>1</v>
      </c>
      <c r="J109" s="81">
        <v>300000</v>
      </c>
    </row>
    <row r="110" spans="1:10" ht="80.25" customHeight="1">
      <c r="A110" s="161"/>
      <c r="B110" s="161"/>
      <c r="C110" s="161"/>
      <c r="D110" s="169"/>
      <c r="E110" s="47" t="s">
        <v>261</v>
      </c>
      <c r="F110" s="23" t="s">
        <v>68</v>
      </c>
      <c r="G110" s="81">
        <v>400000</v>
      </c>
      <c r="H110" s="81">
        <v>400000</v>
      </c>
      <c r="I110" s="34">
        <v>1</v>
      </c>
      <c r="J110" s="81">
        <v>400000</v>
      </c>
    </row>
    <row r="111" spans="1:10" ht="126.75" customHeight="1">
      <c r="A111" s="161"/>
      <c r="B111" s="161"/>
      <c r="C111" s="161"/>
      <c r="D111" s="169"/>
      <c r="E111" s="47" t="s">
        <v>125</v>
      </c>
      <c r="F111" s="23" t="s">
        <v>68</v>
      </c>
      <c r="G111" s="81">
        <v>1150000</v>
      </c>
      <c r="H111" s="81">
        <v>1150000</v>
      </c>
      <c r="I111" s="34">
        <v>1</v>
      </c>
      <c r="J111" s="81">
        <v>1150000</v>
      </c>
    </row>
    <row r="112" spans="1:10" ht="56.25">
      <c r="A112" s="161"/>
      <c r="B112" s="161"/>
      <c r="C112" s="161"/>
      <c r="D112" s="169"/>
      <c r="E112" s="47" t="s">
        <v>262</v>
      </c>
      <c r="F112" s="23" t="s">
        <v>68</v>
      </c>
      <c r="G112" s="81">
        <v>700000</v>
      </c>
      <c r="H112" s="81">
        <v>700000</v>
      </c>
      <c r="I112" s="34">
        <v>1</v>
      </c>
      <c r="J112" s="81">
        <v>700000</v>
      </c>
    </row>
    <row r="113" spans="1:10" ht="75">
      <c r="A113" s="161"/>
      <c r="B113" s="161"/>
      <c r="C113" s="161"/>
      <c r="D113" s="169"/>
      <c r="E113" s="47" t="s">
        <v>263</v>
      </c>
      <c r="F113" s="23" t="s">
        <v>68</v>
      </c>
      <c r="G113" s="81">
        <v>900000</v>
      </c>
      <c r="H113" s="81">
        <v>900000</v>
      </c>
      <c r="I113" s="34">
        <v>1</v>
      </c>
      <c r="J113" s="81"/>
    </row>
    <row r="114" spans="1:10" ht="93.75">
      <c r="A114" s="162"/>
      <c r="B114" s="162"/>
      <c r="C114" s="162"/>
      <c r="D114" s="170"/>
      <c r="E114" s="47" t="s">
        <v>264</v>
      </c>
      <c r="F114" s="23" t="s">
        <v>68</v>
      </c>
      <c r="G114" s="81">
        <v>900000</v>
      </c>
      <c r="H114" s="81">
        <v>900000</v>
      </c>
      <c r="I114" s="34">
        <v>1</v>
      </c>
      <c r="J114" s="81"/>
    </row>
    <row r="115" spans="1:10">
      <c r="A115" s="160" t="s">
        <v>53</v>
      </c>
      <c r="B115" s="181" t="s">
        <v>52</v>
      </c>
      <c r="C115" s="181" t="s">
        <v>10</v>
      </c>
      <c r="D115" s="163" t="s">
        <v>35</v>
      </c>
      <c r="E115" s="38" t="s">
        <v>55</v>
      </c>
      <c r="F115" s="38"/>
      <c r="G115" s="39">
        <f>G116+G117+G118</f>
        <v>7000000</v>
      </c>
      <c r="H115" s="39">
        <f>H116+H117+H118</f>
        <v>7000000</v>
      </c>
      <c r="I115" s="39"/>
      <c r="J115" s="39">
        <f>J116+J117+J118</f>
        <v>500000</v>
      </c>
    </row>
    <row r="116" spans="1:10" ht="56.25">
      <c r="A116" s="161"/>
      <c r="B116" s="182"/>
      <c r="C116" s="182"/>
      <c r="D116" s="164"/>
      <c r="E116" s="50" t="s">
        <v>265</v>
      </c>
      <c r="F116" s="50" t="s">
        <v>68</v>
      </c>
      <c r="G116" s="96">
        <v>5000000</v>
      </c>
      <c r="H116" s="96">
        <v>5000000</v>
      </c>
      <c r="I116" s="35">
        <v>1</v>
      </c>
      <c r="J116" s="96"/>
    </row>
    <row r="117" spans="1:10" ht="75">
      <c r="A117" s="161"/>
      <c r="B117" s="182"/>
      <c r="C117" s="182"/>
      <c r="D117" s="164"/>
      <c r="E117" s="50" t="s">
        <v>266</v>
      </c>
      <c r="F117" s="50" t="s">
        <v>68</v>
      </c>
      <c r="G117" s="96">
        <v>500000</v>
      </c>
      <c r="H117" s="96">
        <v>500000</v>
      </c>
      <c r="I117" s="35">
        <v>1</v>
      </c>
      <c r="J117" s="96">
        <v>500000</v>
      </c>
    </row>
    <row r="118" spans="1:10" ht="56.25">
      <c r="A118" s="162"/>
      <c r="B118" s="183"/>
      <c r="C118" s="183"/>
      <c r="D118" s="165"/>
      <c r="E118" s="50" t="s">
        <v>267</v>
      </c>
      <c r="F118" s="50" t="s">
        <v>68</v>
      </c>
      <c r="G118" s="96">
        <v>1500000</v>
      </c>
      <c r="H118" s="96">
        <v>1500000</v>
      </c>
      <c r="I118" s="35">
        <v>1</v>
      </c>
      <c r="J118" s="96"/>
    </row>
    <row r="119" spans="1:10" ht="95.25" customHeight="1">
      <c r="A119" s="160" t="s">
        <v>45</v>
      </c>
      <c r="B119" s="160" t="s">
        <v>44</v>
      </c>
      <c r="C119" s="160" t="s">
        <v>11</v>
      </c>
      <c r="D119" s="163" t="s">
        <v>46</v>
      </c>
      <c r="E119" s="11" t="s">
        <v>268</v>
      </c>
      <c r="F119" s="11" t="s">
        <v>68</v>
      </c>
      <c r="G119" s="96">
        <f>G120+G134+G135</f>
        <v>11790000</v>
      </c>
      <c r="H119" s="96">
        <f t="shared" ref="H119" si="4">H120+H134+H135</f>
        <v>11790000</v>
      </c>
      <c r="I119" s="96"/>
      <c r="J119" s="49">
        <f>J120+J134+J135</f>
        <v>11790000</v>
      </c>
    </row>
    <row r="120" spans="1:10" ht="37.5">
      <c r="A120" s="161"/>
      <c r="B120" s="161"/>
      <c r="C120" s="161"/>
      <c r="D120" s="164"/>
      <c r="E120" s="50" t="s">
        <v>269</v>
      </c>
      <c r="F120" s="11" t="s">
        <v>68</v>
      </c>
      <c r="G120" s="96">
        <f>G121+G122+G123+G124+G125+G126+G127+G128+G129+G130+G131+G132+G133</f>
        <v>10490000</v>
      </c>
      <c r="H120" s="96">
        <f t="shared" ref="H120:J120" si="5">H121+H122+H123+H124+H125+H126+H127+H128+H129+H130+H131+H132+H133</f>
        <v>10490000</v>
      </c>
      <c r="I120" s="35">
        <v>1</v>
      </c>
      <c r="J120" s="96">
        <f t="shared" si="5"/>
        <v>10490000</v>
      </c>
    </row>
    <row r="121" spans="1:10">
      <c r="A121" s="161"/>
      <c r="B121" s="161"/>
      <c r="C121" s="161"/>
      <c r="D121" s="164"/>
      <c r="E121" s="45" t="s">
        <v>270</v>
      </c>
      <c r="F121" s="11" t="s">
        <v>68</v>
      </c>
      <c r="G121" s="97">
        <v>250000</v>
      </c>
      <c r="H121" s="97">
        <v>250000</v>
      </c>
      <c r="I121" s="35">
        <v>1</v>
      </c>
      <c r="J121" s="97">
        <v>250000</v>
      </c>
    </row>
    <row r="122" spans="1:10" ht="23.25" customHeight="1">
      <c r="A122" s="161"/>
      <c r="B122" s="161"/>
      <c r="C122" s="161"/>
      <c r="D122" s="164"/>
      <c r="E122" s="45" t="s">
        <v>271</v>
      </c>
      <c r="F122" s="11" t="s">
        <v>68</v>
      </c>
      <c r="G122" s="97">
        <v>300000</v>
      </c>
      <c r="H122" s="97">
        <v>300000</v>
      </c>
      <c r="I122" s="35">
        <v>1</v>
      </c>
      <c r="J122" s="97">
        <v>300000</v>
      </c>
    </row>
    <row r="123" spans="1:10" hidden="1">
      <c r="A123" s="161"/>
      <c r="B123" s="161"/>
      <c r="C123" s="161"/>
      <c r="D123" s="164"/>
      <c r="E123" s="45" t="s">
        <v>272</v>
      </c>
      <c r="F123" s="11" t="s">
        <v>68</v>
      </c>
      <c r="G123" s="97"/>
      <c r="H123" s="97"/>
      <c r="I123" s="35">
        <v>1</v>
      </c>
      <c r="J123" s="97"/>
    </row>
    <row r="124" spans="1:10" ht="37.5" hidden="1">
      <c r="A124" s="161"/>
      <c r="B124" s="161"/>
      <c r="C124" s="161"/>
      <c r="D124" s="164"/>
      <c r="E124" s="45" t="s">
        <v>273</v>
      </c>
      <c r="F124" s="11" t="s">
        <v>68</v>
      </c>
      <c r="G124" s="97"/>
      <c r="H124" s="97"/>
      <c r="I124" s="35">
        <v>1</v>
      </c>
      <c r="J124" s="97"/>
    </row>
    <row r="125" spans="1:10" hidden="1">
      <c r="A125" s="161"/>
      <c r="B125" s="161"/>
      <c r="C125" s="161"/>
      <c r="D125" s="164"/>
      <c r="E125" s="45" t="s">
        <v>274</v>
      </c>
      <c r="F125" s="11" t="s">
        <v>68</v>
      </c>
      <c r="G125" s="97"/>
      <c r="H125" s="97"/>
      <c r="I125" s="35">
        <v>1</v>
      </c>
      <c r="J125" s="97"/>
    </row>
    <row r="126" spans="1:10" ht="37.5">
      <c r="A126" s="161"/>
      <c r="B126" s="161"/>
      <c r="C126" s="161"/>
      <c r="D126" s="164"/>
      <c r="E126" s="45" t="s">
        <v>275</v>
      </c>
      <c r="F126" s="11" t="s">
        <v>68</v>
      </c>
      <c r="G126" s="97">
        <v>750000</v>
      </c>
      <c r="H126" s="97">
        <v>750000</v>
      </c>
      <c r="I126" s="35">
        <v>1</v>
      </c>
      <c r="J126" s="97">
        <v>750000</v>
      </c>
    </row>
    <row r="127" spans="1:10">
      <c r="A127" s="161"/>
      <c r="B127" s="161"/>
      <c r="C127" s="161"/>
      <c r="D127" s="164"/>
      <c r="E127" s="45" t="s">
        <v>276</v>
      </c>
      <c r="F127" s="11" t="s">
        <v>68</v>
      </c>
      <c r="G127" s="97">
        <v>1341000</v>
      </c>
      <c r="H127" s="97">
        <v>1341000</v>
      </c>
      <c r="I127" s="35">
        <v>1</v>
      </c>
      <c r="J127" s="97">
        <v>1341000</v>
      </c>
    </row>
    <row r="128" spans="1:10">
      <c r="A128" s="161"/>
      <c r="B128" s="161"/>
      <c r="C128" s="161"/>
      <c r="D128" s="164"/>
      <c r="E128" s="45" t="s">
        <v>277</v>
      </c>
      <c r="F128" s="11" t="s">
        <v>68</v>
      </c>
      <c r="G128" s="97">
        <v>1500000</v>
      </c>
      <c r="H128" s="97">
        <v>1500000</v>
      </c>
      <c r="I128" s="35">
        <v>1</v>
      </c>
      <c r="J128" s="97">
        <v>1500000</v>
      </c>
    </row>
    <row r="129" spans="1:10">
      <c r="A129" s="161"/>
      <c r="B129" s="161"/>
      <c r="C129" s="161"/>
      <c r="D129" s="164"/>
      <c r="E129" s="45" t="s">
        <v>278</v>
      </c>
      <c r="F129" s="11" t="s">
        <v>68</v>
      </c>
      <c r="G129" s="97">
        <v>1208000</v>
      </c>
      <c r="H129" s="97">
        <v>1208000</v>
      </c>
      <c r="I129" s="35">
        <v>1</v>
      </c>
      <c r="J129" s="97">
        <v>1208000</v>
      </c>
    </row>
    <row r="130" spans="1:10">
      <c r="A130" s="161"/>
      <c r="B130" s="161"/>
      <c r="C130" s="161"/>
      <c r="D130" s="164"/>
      <c r="E130" s="45" t="s">
        <v>279</v>
      </c>
      <c r="F130" s="11" t="s">
        <v>68</v>
      </c>
      <c r="G130" s="97">
        <v>1052000</v>
      </c>
      <c r="H130" s="97">
        <v>1052000</v>
      </c>
      <c r="I130" s="35">
        <v>1</v>
      </c>
      <c r="J130" s="97">
        <v>1052000</v>
      </c>
    </row>
    <row r="131" spans="1:10">
      <c r="A131" s="161"/>
      <c r="B131" s="161"/>
      <c r="C131" s="161"/>
      <c r="D131" s="164"/>
      <c r="E131" s="45" t="s">
        <v>280</v>
      </c>
      <c r="F131" s="11" t="s">
        <v>68</v>
      </c>
      <c r="G131" s="97">
        <v>1500000</v>
      </c>
      <c r="H131" s="97">
        <v>1500000</v>
      </c>
      <c r="I131" s="35">
        <v>1</v>
      </c>
      <c r="J131" s="97">
        <v>1500000</v>
      </c>
    </row>
    <row r="132" spans="1:10">
      <c r="A132" s="161"/>
      <c r="B132" s="161"/>
      <c r="C132" s="161"/>
      <c r="D132" s="164"/>
      <c r="E132" s="45" t="s">
        <v>281</v>
      </c>
      <c r="F132" s="11" t="s">
        <v>68</v>
      </c>
      <c r="G132" s="97">
        <v>1389000</v>
      </c>
      <c r="H132" s="97">
        <v>1389000</v>
      </c>
      <c r="I132" s="35">
        <v>1</v>
      </c>
      <c r="J132" s="97">
        <v>1389000</v>
      </c>
    </row>
    <row r="133" spans="1:10">
      <c r="A133" s="161"/>
      <c r="B133" s="161"/>
      <c r="C133" s="161"/>
      <c r="D133" s="164"/>
      <c r="E133" s="45" t="s">
        <v>282</v>
      </c>
      <c r="F133" s="11" t="s">
        <v>68</v>
      </c>
      <c r="G133" s="97">
        <v>1200000</v>
      </c>
      <c r="H133" s="97">
        <v>1200000</v>
      </c>
      <c r="I133" s="35">
        <v>1</v>
      </c>
      <c r="J133" s="97">
        <v>1200000</v>
      </c>
    </row>
    <row r="134" spans="1:10" ht="21.75" customHeight="1">
      <c r="A134" s="161"/>
      <c r="B134" s="161"/>
      <c r="C134" s="161"/>
      <c r="D134" s="164"/>
      <c r="E134" s="50" t="s">
        <v>283</v>
      </c>
      <c r="F134" s="11" t="s">
        <v>68</v>
      </c>
      <c r="G134" s="96">
        <v>600000</v>
      </c>
      <c r="H134" s="96">
        <v>600000</v>
      </c>
      <c r="I134" s="35">
        <v>1</v>
      </c>
      <c r="J134" s="96">
        <v>600000</v>
      </c>
    </row>
    <row r="135" spans="1:10" ht="56.25">
      <c r="A135" s="162"/>
      <c r="B135" s="162"/>
      <c r="C135" s="162"/>
      <c r="D135" s="165"/>
      <c r="E135" s="50" t="s">
        <v>284</v>
      </c>
      <c r="F135" s="11" t="s">
        <v>68</v>
      </c>
      <c r="G135" s="96">
        <v>700000</v>
      </c>
      <c r="H135" s="96">
        <v>700000</v>
      </c>
      <c r="I135" s="35">
        <v>1</v>
      </c>
      <c r="J135" s="96">
        <v>700000</v>
      </c>
    </row>
    <row r="136" spans="1:10" ht="83.25" customHeight="1">
      <c r="A136" s="160" t="s">
        <v>43</v>
      </c>
      <c r="B136" s="160" t="s">
        <v>42</v>
      </c>
      <c r="C136" s="160" t="s">
        <v>12</v>
      </c>
      <c r="D136" s="163" t="s">
        <v>13</v>
      </c>
      <c r="E136" s="47" t="s">
        <v>77</v>
      </c>
      <c r="F136" s="50" t="s">
        <v>68</v>
      </c>
      <c r="G136" s="96">
        <f>G137+G138+G139+G140+G141+G142+G143+G144+G145+G146+G147</f>
        <v>1200000</v>
      </c>
      <c r="H136" s="96">
        <f>H137+H138+H139+H140+H141+H142+H143+H144+H145+H146+H147</f>
        <v>1200000</v>
      </c>
      <c r="I136" s="35">
        <v>1</v>
      </c>
      <c r="J136" s="96">
        <f>J137+J138+J139+J140+J141+J142+J143+J144+J145+J146+J147</f>
        <v>1200000</v>
      </c>
    </row>
    <row r="137" spans="1:10" ht="22.5" customHeight="1">
      <c r="A137" s="161"/>
      <c r="B137" s="161"/>
      <c r="C137" s="161"/>
      <c r="D137" s="164"/>
      <c r="E137" s="44" t="s">
        <v>285</v>
      </c>
      <c r="F137" s="45" t="s">
        <v>68</v>
      </c>
      <c r="G137" s="97">
        <v>45000</v>
      </c>
      <c r="H137" s="97">
        <v>45000</v>
      </c>
      <c r="I137" s="46">
        <v>1</v>
      </c>
      <c r="J137" s="97">
        <v>45000</v>
      </c>
    </row>
    <row r="138" spans="1:10" ht="22.5" customHeight="1">
      <c r="A138" s="161"/>
      <c r="B138" s="161"/>
      <c r="C138" s="161"/>
      <c r="D138" s="164"/>
      <c r="E138" s="44" t="s">
        <v>286</v>
      </c>
      <c r="F138" s="45" t="s">
        <v>68</v>
      </c>
      <c r="G138" s="97">
        <v>87500</v>
      </c>
      <c r="H138" s="97">
        <v>87500</v>
      </c>
      <c r="I138" s="46">
        <v>1</v>
      </c>
      <c r="J138" s="97">
        <v>87500</v>
      </c>
    </row>
    <row r="139" spans="1:10" ht="22.5" customHeight="1">
      <c r="A139" s="161"/>
      <c r="B139" s="161"/>
      <c r="C139" s="161"/>
      <c r="D139" s="164"/>
      <c r="E139" s="44" t="s">
        <v>79</v>
      </c>
      <c r="F139" s="45" t="s">
        <v>68</v>
      </c>
      <c r="G139" s="97">
        <v>100000</v>
      </c>
      <c r="H139" s="97">
        <v>100000</v>
      </c>
      <c r="I139" s="46">
        <v>1</v>
      </c>
      <c r="J139" s="97">
        <v>100000</v>
      </c>
    </row>
    <row r="140" spans="1:10" ht="22.5" customHeight="1">
      <c r="A140" s="161"/>
      <c r="B140" s="161"/>
      <c r="C140" s="161"/>
      <c r="D140" s="164"/>
      <c r="E140" s="44" t="s">
        <v>287</v>
      </c>
      <c r="F140" s="45" t="s">
        <v>68</v>
      </c>
      <c r="G140" s="97">
        <v>87500</v>
      </c>
      <c r="H140" s="97">
        <v>87500</v>
      </c>
      <c r="I140" s="46">
        <v>1</v>
      </c>
      <c r="J140" s="97">
        <v>87500</v>
      </c>
    </row>
    <row r="141" spans="1:10" ht="22.5" customHeight="1">
      <c r="A141" s="161"/>
      <c r="B141" s="161"/>
      <c r="C141" s="161"/>
      <c r="D141" s="164"/>
      <c r="E141" s="44" t="s">
        <v>80</v>
      </c>
      <c r="F141" s="45" t="s">
        <v>68</v>
      </c>
      <c r="G141" s="97">
        <v>100000</v>
      </c>
      <c r="H141" s="97">
        <v>100000</v>
      </c>
      <c r="I141" s="46">
        <v>1</v>
      </c>
      <c r="J141" s="97">
        <v>100000</v>
      </c>
    </row>
    <row r="142" spans="1:10" ht="22.5" customHeight="1">
      <c r="A142" s="161"/>
      <c r="B142" s="161"/>
      <c r="C142" s="161"/>
      <c r="D142" s="164"/>
      <c r="E142" s="44" t="s">
        <v>288</v>
      </c>
      <c r="F142" s="45" t="s">
        <v>68</v>
      </c>
      <c r="G142" s="97">
        <v>90000</v>
      </c>
      <c r="H142" s="97">
        <v>90000</v>
      </c>
      <c r="I142" s="46">
        <v>1</v>
      </c>
      <c r="J142" s="97">
        <v>90000</v>
      </c>
    </row>
    <row r="143" spans="1:10" ht="22.5" customHeight="1">
      <c r="A143" s="161"/>
      <c r="B143" s="161"/>
      <c r="C143" s="161"/>
      <c r="D143" s="164"/>
      <c r="E143" s="44" t="s">
        <v>289</v>
      </c>
      <c r="F143" s="45" t="s">
        <v>68</v>
      </c>
      <c r="G143" s="97">
        <v>135000</v>
      </c>
      <c r="H143" s="97">
        <v>135000</v>
      </c>
      <c r="I143" s="46">
        <v>1</v>
      </c>
      <c r="J143" s="97">
        <v>135000</v>
      </c>
    </row>
    <row r="144" spans="1:10" ht="22.5" customHeight="1">
      <c r="A144" s="161"/>
      <c r="B144" s="161"/>
      <c r="C144" s="161"/>
      <c r="D144" s="164"/>
      <c r="E144" s="44" t="s">
        <v>290</v>
      </c>
      <c r="F144" s="45" t="s">
        <v>68</v>
      </c>
      <c r="G144" s="97">
        <v>100000</v>
      </c>
      <c r="H144" s="97">
        <v>100000</v>
      </c>
      <c r="I144" s="46">
        <v>1</v>
      </c>
      <c r="J144" s="97">
        <v>100000</v>
      </c>
    </row>
    <row r="145" spans="1:10" ht="22.5" customHeight="1">
      <c r="A145" s="161"/>
      <c r="B145" s="161"/>
      <c r="C145" s="161"/>
      <c r="D145" s="164"/>
      <c r="E145" s="44" t="s">
        <v>75</v>
      </c>
      <c r="F145" s="45" t="s">
        <v>68</v>
      </c>
      <c r="G145" s="97">
        <v>230000</v>
      </c>
      <c r="H145" s="97">
        <v>230000</v>
      </c>
      <c r="I145" s="46">
        <v>1</v>
      </c>
      <c r="J145" s="97">
        <v>230000</v>
      </c>
    </row>
    <row r="146" spans="1:10" ht="22.5" customHeight="1">
      <c r="A146" s="161"/>
      <c r="B146" s="161"/>
      <c r="C146" s="161"/>
      <c r="D146" s="164"/>
      <c r="E146" s="44" t="s">
        <v>291</v>
      </c>
      <c r="F146" s="45" t="s">
        <v>68</v>
      </c>
      <c r="G146" s="97">
        <v>135000</v>
      </c>
      <c r="H146" s="97">
        <v>135000</v>
      </c>
      <c r="I146" s="46">
        <v>1</v>
      </c>
      <c r="J146" s="97">
        <v>135000</v>
      </c>
    </row>
    <row r="147" spans="1:10" ht="22.5" customHeight="1">
      <c r="A147" s="161"/>
      <c r="B147" s="161"/>
      <c r="C147" s="161"/>
      <c r="D147" s="164"/>
      <c r="E147" s="44" t="s">
        <v>292</v>
      </c>
      <c r="F147" s="45" t="s">
        <v>68</v>
      </c>
      <c r="G147" s="97">
        <v>90000</v>
      </c>
      <c r="H147" s="97">
        <v>90000</v>
      </c>
      <c r="I147" s="46">
        <v>1</v>
      </c>
      <c r="J147" s="97">
        <v>90000</v>
      </c>
    </row>
    <row r="148" spans="1:10" s="10" customFormat="1" ht="41.25" customHeight="1">
      <c r="A148" s="5" t="s">
        <v>4</v>
      </c>
      <c r="B148" s="5"/>
      <c r="C148" s="5"/>
      <c r="D148" s="158" t="s">
        <v>9</v>
      </c>
      <c r="E148" s="159"/>
      <c r="F148" s="70"/>
      <c r="G148" s="80">
        <f>G149</f>
        <v>696681263</v>
      </c>
      <c r="H148" s="80">
        <f>H149</f>
        <v>53330900</v>
      </c>
      <c r="I148" s="31"/>
      <c r="J148" s="80">
        <f>J149</f>
        <v>24696400</v>
      </c>
    </row>
    <row r="149" spans="1:10" s="10" customFormat="1" ht="41.25" customHeight="1">
      <c r="A149" s="5" t="s">
        <v>5</v>
      </c>
      <c r="B149" s="5"/>
      <c r="C149" s="5"/>
      <c r="D149" s="158" t="s">
        <v>9</v>
      </c>
      <c r="E149" s="159"/>
      <c r="F149" s="70"/>
      <c r="G149" s="80">
        <f>G150+G151+G152+G164</f>
        <v>696681263</v>
      </c>
      <c r="H149" s="80">
        <f>H150+H151+H152+H164</f>
        <v>53330900</v>
      </c>
      <c r="I149" s="31"/>
      <c r="J149" s="80">
        <f>J150+J151+J152+J164</f>
        <v>24696400</v>
      </c>
    </row>
    <row r="150" spans="1:10" ht="79.5" customHeight="1">
      <c r="A150" s="6" t="s">
        <v>293</v>
      </c>
      <c r="B150" s="6" t="s">
        <v>161</v>
      </c>
      <c r="C150" s="6" t="s">
        <v>141</v>
      </c>
      <c r="D150" s="7" t="s">
        <v>162</v>
      </c>
      <c r="E150" s="22" t="s">
        <v>3</v>
      </c>
      <c r="F150" s="22" t="s">
        <v>68</v>
      </c>
      <c r="G150" s="81">
        <v>15000</v>
      </c>
      <c r="H150" s="81">
        <v>15000</v>
      </c>
      <c r="I150" s="34">
        <v>1</v>
      </c>
      <c r="J150" s="81">
        <v>15000</v>
      </c>
    </row>
    <row r="151" spans="1:10" ht="56.25">
      <c r="A151" s="6" t="s">
        <v>294</v>
      </c>
      <c r="B151" s="6" t="s">
        <v>295</v>
      </c>
      <c r="C151" s="6" t="s">
        <v>7</v>
      </c>
      <c r="D151" s="7" t="s">
        <v>296</v>
      </c>
      <c r="E151" s="98" t="s">
        <v>297</v>
      </c>
      <c r="F151" s="98" t="s">
        <v>68</v>
      </c>
      <c r="G151" s="96">
        <v>200000</v>
      </c>
      <c r="H151" s="96">
        <v>200000</v>
      </c>
      <c r="I151" s="35">
        <v>1</v>
      </c>
      <c r="J151" s="96">
        <v>200000</v>
      </c>
    </row>
    <row r="152" spans="1:10" ht="18.75" customHeight="1">
      <c r="A152" s="160" t="s">
        <v>54</v>
      </c>
      <c r="B152" s="160" t="s">
        <v>52</v>
      </c>
      <c r="C152" s="160" t="s">
        <v>10</v>
      </c>
      <c r="D152" s="163" t="s">
        <v>35</v>
      </c>
      <c r="E152" s="28" t="s">
        <v>55</v>
      </c>
      <c r="F152" s="28"/>
      <c r="G152" s="39">
        <f>SUM(G153:G163)</f>
        <v>541252239</v>
      </c>
      <c r="H152" s="39">
        <f t="shared" ref="H152:J152" si="6">SUM(H153:H163)</f>
        <v>48115900</v>
      </c>
      <c r="I152" s="39"/>
      <c r="J152" s="39">
        <f t="shared" si="6"/>
        <v>19481400</v>
      </c>
    </row>
    <row r="153" spans="1:10" ht="112.5">
      <c r="A153" s="161"/>
      <c r="B153" s="161"/>
      <c r="C153" s="161"/>
      <c r="D153" s="164"/>
      <c r="E153" s="99" t="s">
        <v>298</v>
      </c>
      <c r="F153" s="98" t="s">
        <v>299</v>
      </c>
      <c r="G153" s="100">
        <v>210534207</v>
      </c>
      <c r="H153" s="91">
        <f>20000000-10000000</f>
        <v>10000000</v>
      </c>
      <c r="I153" s="79">
        <v>0.40699999999999997</v>
      </c>
      <c r="J153" s="91">
        <f>20000000-10000000</f>
        <v>10000000</v>
      </c>
    </row>
    <row r="154" spans="1:10" ht="75">
      <c r="A154" s="161"/>
      <c r="B154" s="161"/>
      <c r="C154" s="161"/>
      <c r="D154" s="164"/>
      <c r="E154" s="73" t="s">
        <v>69</v>
      </c>
      <c r="F154" s="11" t="s">
        <v>71</v>
      </c>
      <c r="G154" s="82">
        <v>217029540</v>
      </c>
      <c r="H154" s="91">
        <f>570000</f>
        <v>570000</v>
      </c>
      <c r="I154" s="101">
        <v>0.58299999999999996</v>
      </c>
      <c r="J154" s="91">
        <f>570000</f>
        <v>570000</v>
      </c>
    </row>
    <row r="155" spans="1:10" ht="56.25">
      <c r="A155" s="161"/>
      <c r="B155" s="161"/>
      <c r="C155" s="161"/>
      <c r="D155" s="164"/>
      <c r="E155" s="118" t="s">
        <v>300</v>
      </c>
      <c r="F155" s="11" t="s">
        <v>301</v>
      </c>
      <c r="G155" s="102">
        <f>8000000+5005100</f>
        <v>13005100</v>
      </c>
      <c r="H155" s="91">
        <v>8000000</v>
      </c>
      <c r="I155" s="103">
        <v>1</v>
      </c>
      <c r="J155" s="91"/>
    </row>
    <row r="156" spans="1:10" ht="56.25">
      <c r="A156" s="161"/>
      <c r="B156" s="161"/>
      <c r="C156" s="161"/>
      <c r="D156" s="164"/>
      <c r="E156" s="73" t="s">
        <v>302</v>
      </c>
      <c r="F156" s="11" t="s">
        <v>68</v>
      </c>
      <c r="G156" s="82">
        <v>100000</v>
      </c>
      <c r="H156" s="91">
        <v>100000</v>
      </c>
      <c r="I156" s="103">
        <v>1</v>
      </c>
      <c r="J156" s="91">
        <v>100000</v>
      </c>
    </row>
    <row r="157" spans="1:10" ht="141.75" customHeight="1">
      <c r="A157" s="161"/>
      <c r="B157" s="161"/>
      <c r="C157" s="161"/>
      <c r="D157" s="164"/>
      <c r="E157" s="73" t="s">
        <v>303</v>
      </c>
      <c r="F157" s="11" t="s">
        <v>301</v>
      </c>
      <c r="G157" s="82">
        <v>16283392</v>
      </c>
      <c r="H157" s="91">
        <f>9655400-3480900</f>
        <v>6174500</v>
      </c>
      <c r="I157" s="103">
        <v>1</v>
      </c>
      <c r="J157" s="91"/>
    </row>
    <row r="158" spans="1:10" ht="135.75" customHeight="1">
      <c r="A158" s="161"/>
      <c r="B158" s="161"/>
      <c r="C158" s="161"/>
      <c r="D158" s="164"/>
      <c r="E158" s="73" t="s">
        <v>304</v>
      </c>
      <c r="F158" s="11" t="s">
        <v>68</v>
      </c>
      <c r="G158" s="82">
        <f>14000000</f>
        <v>14000000</v>
      </c>
      <c r="H158" s="91">
        <f>14000000-2600000</f>
        <v>11400000</v>
      </c>
      <c r="I158" s="79">
        <v>0.81399999999999995</v>
      </c>
      <c r="J158" s="91"/>
    </row>
    <row r="159" spans="1:10" ht="59.25" customHeight="1">
      <c r="A159" s="161"/>
      <c r="B159" s="161"/>
      <c r="C159" s="161"/>
      <c r="D159" s="164"/>
      <c r="E159" s="73" t="s">
        <v>305</v>
      </c>
      <c r="F159" s="11" t="s">
        <v>68</v>
      </c>
      <c r="G159" s="82">
        <v>2600000</v>
      </c>
      <c r="H159" s="91">
        <v>2600000</v>
      </c>
      <c r="I159" s="103">
        <v>1</v>
      </c>
      <c r="J159" s="91"/>
    </row>
    <row r="160" spans="1:10" ht="96.75" customHeight="1">
      <c r="A160" s="161"/>
      <c r="B160" s="161"/>
      <c r="C160" s="161"/>
      <c r="D160" s="164"/>
      <c r="E160" s="73" t="s">
        <v>306</v>
      </c>
      <c r="F160" s="11" t="s">
        <v>307</v>
      </c>
      <c r="G160" s="82">
        <v>61000000</v>
      </c>
      <c r="H160" s="91">
        <f>2671400-100000</f>
        <v>2571400</v>
      </c>
      <c r="I160" s="79">
        <v>4.2000000000000003E-2</v>
      </c>
      <c r="J160" s="91">
        <v>2111400</v>
      </c>
    </row>
    <row r="161" spans="1:10" ht="64.5" customHeight="1">
      <c r="A161" s="161"/>
      <c r="B161" s="161"/>
      <c r="C161" s="161"/>
      <c r="D161" s="164"/>
      <c r="E161" s="73" t="s">
        <v>308</v>
      </c>
      <c r="F161" s="11" t="s">
        <v>68</v>
      </c>
      <c r="G161" s="82">
        <v>400000</v>
      </c>
      <c r="H161" s="91">
        <v>400000</v>
      </c>
      <c r="I161" s="79">
        <v>1</v>
      </c>
      <c r="J161" s="91">
        <v>400000</v>
      </c>
    </row>
    <row r="162" spans="1:10" ht="84.75" customHeight="1">
      <c r="A162" s="161"/>
      <c r="B162" s="161"/>
      <c r="C162" s="161"/>
      <c r="D162" s="164"/>
      <c r="E162" s="73" t="s">
        <v>309</v>
      </c>
      <c r="F162" s="11" t="s">
        <v>68</v>
      </c>
      <c r="G162" s="82">
        <v>300000</v>
      </c>
      <c r="H162" s="91">
        <v>300000</v>
      </c>
      <c r="I162" s="79">
        <v>1</v>
      </c>
      <c r="J162" s="91">
        <v>300000</v>
      </c>
    </row>
    <row r="163" spans="1:10" ht="42" customHeight="1">
      <c r="A163" s="162"/>
      <c r="B163" s="162"/>
      <c r="C163" s="162"/>
      <c r="D163" s="165"/>
      <c r="E163" s="73" t="s">
        <v>310</v>
      </c>
      <c r="F163" s="11" t="s">
        <v>68</v>
      </c>
      <c r="G163" s="82">
        <v>6000000</v>
      </c>
      <c r="H163" s="91">
        <v>6000000</v>
      </c>
      <c r="I163" s="79">
        <v>1</v>
      </c>
      <c r="J163" s="91">
        <v>6000000</v>
      </c>
    </row>
    <row r="164" spans="1:10" ht="42" customHeight="1">
      <c r="A164" s="6" t="s">
        <v>311</v>
      </c>
      <c r="B164" s="6" t="s">
        <v>312</v>
      </c>
      <c r="C164" s="6" t="s">
        <v>313</v>
      </c>
      <c r="D164" s="7" t="s">
        <v>314</v>
      </c>
      <c r="E164" s="11" t="s">
        <v>315</v>
      </c>
      <c r="F164" s="11" t="s">
        <v>316</v>
      </c>
      <c r="G164" s="82">
        <v>155214024</v>
      </c>
      <c r="H164" s="91">
        <v>5000000</v>
      </c>
      <c r="I164" s="79">
        <v>0.74199999999999999</v>
      </c>
      <c r="J164" s="91">
        <v>5000000</v>
      </c>
    </row>
    <row r="165" spans="1:10" s="10" customFormat="1" ht="34.5" customHeight="1">
      <c r="A165" s="5" t="s">
        <v>317</v>
      </c>
      <c r="B165" s="9"/>
      <c r="C165" s="9"/>
      <c r="D165" s="158" t="s">
        <v>318</v>
      </c>
      <c r="E165" s="159"/>
      <c r="F165" s="70"/>
      <c r="G165" s="80">
        <f>G166</f>
        <v>2955000</v>
      </c>
      <c r="H165" s="80">
        <f>H166</f>
        <v>2955000</v>
      </c>
      <c r="I165" s="31"/>
      <c r="J165" s="80">
        <f>J166</f>
        <v>2955000</v>
      </c>
    </row>
    <row r="166" spans="1:10" s="10" customFormat="1" ht="36.75" customHeight="1">
      <c r="A166" s="5" t="s">
        <v>319</v>
      </c>
      <c r="B166" s="9"/>
      <c r="C166" s="9"/>
      <c r="D166" s="158" t="s">
        <v>318</v>
      </c>
      <c r="E166" s="159"/>
      <c r="F166" s="70"/>
      <c r="G166" s="80">
        <f>G167+G168+G169+G170+G171+G172+G173</f>
        <v>2955000</v>
      </c>
      <c r="H166" s="80">
        <f>H167+H168+H169+H170+H171+H172+H173</f>
        <v>2955000</v>
      </c>
      <c r="I166" s="80"/>
      <c r="J166" s="80">
        <f>J167+J168+J169+J170+J171+J172+J173</f>
        <v>2955000</v>
      </c>
    </row>
    <row r="167" spans="1:10" ht="93.75">
      <c r="A167" s="6" t="s">
        <v>320</v>
      </c>
      <c r="B167" s="6" t="s">
        <v>161</v>
      </c>
      <c r="C167" s="6" t="s">
        <v>141</v>
      </c>
      <c r="D167" s="7" t="s">
        <v>162</v>
      </c>
      <c r="E167" s="22" t="s">
        <v>3</v>
      </c>
      <c r="F167" s="22" t="s">
        <v>68</v>
      </c>
      <c r="G167" s="81">
        <f>12000+18000</f>
        <v>30000</v>
      </c>
      <c r="H167" s="81">
        <f>12000+18000</f>
        <v>30000</v>
      </c>
      <c r="I167" s="34">
        <v>1</v>
      </c>
      <c r="J167" s="81">
        <f>12000+18000</f>
        <v>30000</v>
      </c>
    </row>
    <row r="168" spans="1:10" ht="37.5">
      <c r="A168" s="6" t="s">
        <v>321</v>
      </c>
      <c r="B168" s="25" t="s">
        <v>32</v>
      </c>
      <c r="C168" s="25" t="s">
        <v>33</v>
      </c>
      <c r="D168" s="104" t="s">
        <v>34</v>
      </c>
      <c r="E168" s="22" t="s">
        <v>322</v>
      </c>
      <c r="F168" s="22" t="s">
        <v>68</v>
      </c>
      <c r="G168" s="82">
        <v>100000</v>
      </c>
      <c r="H168" s="91">
        <v>100000</v>
      </c>
      <c r="I168" s="103">
        <v>1</v>
      </c>
      <c r="J168" s="91">
        <v>100000</v>
      </c>
    </row>
    <row r="169" spans="1:10" ht="75">
      <c r="A169" s="6" t="s">
        <v>323</v>
      </c>
      <c r="B169" s="25" t="s">
        <v>52</v>
      </c>
      <c r="C169" s="25" t="s">
        <v>10</v>
      </c>
      <c r="D169" s="11" t="s">
        <v>35</v>
      </c>
      <c r="E169" s="22" t="s">
        <v>324</v>
      </c>
      <c r="F169" s="22" t="s">
        <v>68</v>
      </c>
      <c r="G169" s="82">
        <v>1625000</v>
      </c>
      <c r="H169" s="91">
        <v>1625000</v>
      </c>
      <c r="I169" s="103">
        <v>1</v>
      </c>
      <c r="J169" s="91">
        <v>1625000</v>
      </c>
    </row>
    <row r="170" spans="1:10" ht="56.25">
      <c r="A170" s="6" t="s">
        <v>325</v>
      </c>
      <c r="B170" s="25" t="s">
        <v>326</v>
      </c>
      <c r="C170" s="25" t="s">
        <v>10</v>
      </c>
      <c r="D170" s="11" t="s">
        <v>327</v>
      </c>
      <c r="E170" s="22" t="s">
        <v>3</v>
      </c>
      <c r="F170" s="22" t="s">
        <v>68</v>
      </c>
      <c r="G170" s="82">
        <v>300000</v>
      </c>
      <c r="H170" s="91">
        <v>300000</v>
      </c>
      <c r="I170" s="103">
        <v>1</v>
      </c>
      <c r="J170" s="91">
        <v>300000</v>
      </c>
    </row>
    <row r="171" spans="1:10" ht="112.5">
      <c r="A171" s="6" t="s">
        <v>328</v>
      </c>
      <c r="B171" s="25" t="s">
        <v>329</v>
      </c>
      <c r="C171" s="25" t="s">
        <v>10</v>
      </c>
      <c r="D171" s="11" t="s">
        <v>330</v>
      </c>
      <c r="E171" s="22" t="s">
        <v>3</v>
      </c>
      <c r="F171" s="83" t="s">
        <v>68</v>
      </c>
      <c r="G171" s="82">
        <v>300000</v>
      </c>
      <c r="H171" s="91">
        <v>300000</v>
      </c>
      <c r="I171" s="103">
        <v>1</v>
      </c>
      <c r="J171" s="91">
        <v>300000</v>
      </c>
    </row>
    <row r="172" spans="1:10" ht="37.5" customHeight="1">
      <c r="A172" s="6" t="s">
        <v>331</v>
      </c>
      <c r="B172" s="25" t="s">
        <v>332</v>
      </c>
      <c r="C172" s="25" t="s">
        <v>10</v>
      </c>
      <c r="D172" s="184" t="s">
        <v>333</v>
      </c>
      <c r="E172" s="185"/>
      <c r="F172" s="83" t="s">
        <v>68</v>
      </c>
      <c r="G172" s="82">
        <v>100000</v>
      </c>
      <c r="H172" s="91">
        <v>100000</v>
      </c>
      <c r="I172" s="103">
        <v>1</v>
      </c>
      <c r="J172" s="91">
        <v>100000</v>
      </c>
    </row>
    <row r="173" spans="1:10" ht="37.5" customHeight="1">
      <c r="A173" s="6" t="s">
        <v>334</v>
      </c>
      <c r="B173" s="25" t="s">
        <v>144</v>
      </c>
      <c r="C173" s="25" t="s">
        <v>10</v>
      </c>
      <c r="D173" s="11" t="s">
        <v>145</v>
      </c>
      <c r="E173" s="11" t="s">
        <v>335</v>
      </c>
      <c r="F173" s="83" t="s">
        <v>68</v>
      </c>
      <c r="G173" s="82">
        <v>500000</v>
      </c>
      <c r="H173" s="91">
        <v>500000</v>
      </c>
      <c r="I173" s="103">
        <v>1</v>
      </c>
      <c r="J173" s="91">
        <v>500000</v>
      </c>
    </row>
    <row r="174" spans="1:10" s="10" customFormat="1">
      <c r="A174" s="5" t="s">
        <v>47</v>
      </c>
      <c r="B174" s="9"/>
      <c r="C174" s="9"/>
      <c r="D174" s="158" t="s">
        <v>48</v>
      </c>
      <c r="E174" s="159"/>
      <c r="F174" s="70"/>
      <c r="G174" s="80">
        <f>G175</f>
        <v>14885900</v>
      </c>
      <c r="H174" s="80">
        <f>H175</f>
        <v>14885900</v>
      </c>
      <c r="I174" s="31"/>
      <c r="J174" s="80">
        <f>J175</f>
        <v>3385900</v>
      </c>
    </row>
    <row r="175" spans="1:10" s="10" customFormat="1">
      <c r="A175" s="5" t="s">
        <v>51</v>
      </c>
      <c r="B175" s="9"/>
      <c r="C175" s="9"/>
      <c r="D175" s="158" t="s">
        <v>48</v>
      </c>
      <c r="E175" s="159"/>
      <c r="F175" s="70"/>
      <c r="G175" s="80">
        <f>G176+G177+G180</f>
        <v>14885900</v>
      </c>
      <c r="H175" s="80">
        <f t="shared" ref="H175:J175" si="7">H176+H177+H180</f>
        <v>14885900</v>
      </c>
      <c r="I175" s="80"/>
      <c r="J175" s="80">
        <f t="shared" si="7"/>
        <v>3385900</v>
      </c>
    </row>
    <row r="176" spans="1:10" ht="93.75">
      <c r="A176" s="6" t="s">
        <v>336</v>
      </c>
      <c r="B176" s="25" t="s">
        <v>161</v>
      </c>
      <c r="C176" s="25" t="s">
        <v>141</v>
      </c>
      <c r="D176" s="7" t="s">
        <v>162</v>
      </c>
      <c r="E176" s="22" t="s">
        <v>3</v>
      </c>
      <c r="F176" s="22" t="s">
        <v>68</v>
      </c>
      <c r="G176" s="82">
        <v>30000</v>
      </c>
      <c r="H176" s="91">
        <v>30000</v>
      </c>
      <c r="I176" s="103">
        <v>1</v>
      </c>
      <c r="J176" s="91">
        <v>30000</v>
      </c>
    </row>
    <row r="177" spans="1:10" ht="37.5">
      <c r="A177" s="6" t="s">
        <v>337</v>
      </c>
      <c r="B177" s="25" t="s">
        <v>49</v>
      </c>
      <c r="C177" s="25" t="s">
        <v>338</v>
      </c>
      <c r="D177" s="24" t="s">
        <v>339</v>
      </c>
      <c r="E177" s="22" t="s">
        <v>3</v>
      </c>
      <c r="F177" s="22" t="s">
        <v>68</v>
      </c>
      <c r="G177" s="82">
        <f>10000000-6000000+3480900-1625000-200000-3000000+11500000</f>
        <v>14155900</v>
      </c>
      <c r="H177" s="91">
        <f>10000000-6000000+3480900-1625000-200000-3000000+11500000</f>
        <v>14155900</v>
      </c>
      <c r="I177" s="103">
        <v>1</v>
      </c>
      <c r="J177" s="91">
        <f>10000000-6000000+3480900-1625000-200000-3000000</f>
        <v>2655900</v>
      </c>
    </row>
    <row r="178" spans="1:10">
      <c r="A178" s="6"/>
      <c r="B178" s="25"/>
      <c r="C178" s="25"/>
      <c r="D178" s="24"/>
      <c r="E178" s="22" t="s">
        <v>340</v>
      </c>
      <c r="F178" s="22"/>
      <c r="G178" s="82"/>
      <c r="H178" s="91"/>
      <c r="I178" s="103"/>
      <c r="J178" s="91"/>
    </row>
    <row r="179" spans="1:10" s="43" customFormat="1" ht="56.25">
      <c r="A179" s="105"/>
      <c r="B179" s="106"/>
      <c r="C179" s="106"/>
      <c r="D179" s="41"/>
      <c r="E179" s="42" t="s">
        <v>341</v>
      </c>
      <c r="F179" s="42" t="s">
        <v>68</v>
      </c>
      <c r="G179" s="88">
        <v>11500000</v>
      </c>
      <c r="H179" s="107">
        <v>11500000</v>
      </c>
      <c r="I179" s="108"/>
      <c r="J179" s="107"/>
    </row>
    <row r="180" spans="1:10" s="43" customFormat="1" ht="20.25" customHeight="1">
      <c r="A180" s="6" t="s">
        <v>342</v>
      </c>
      <c r="B180" s="25" t="s">
        <v>343</v>
      </c>
      <c r="C180" s="25" t="s">
        <v>49</v>
      </c>
      <c r="D180" s="24" t="s">
        <v>344</v>
      </c>
      <c r="E180" s="22" t="s">
        <v>55</v>
      </c>
      <c r="F180" s="22"/>
      <c r="G180" s="82">
        <f>G181</f>
        <v>700000</v>
      </c>
      <c r="H180" s="82">
        <f t="shared" ref="H180:J180" si="8">H181</f>
        <v>700000</v>
      </c>
      <c r="I180" s="82"/>
      <c r="J180" s="82">
        <f t="shared" si="8"/>
        <v>700000</v>
      </c>
    </row>
    <row r="181" spans="1:10" s="43" customFormat="1" ht="112.5">
      <c r="A181" s="105"/>
      <c r="B181" s="106"/>
      <c r="C181" s="106"/>
      <c r="D181" s="41"/>
      <c r="E181" s="42" t="s">
        <v>345</v>
      </c>
      <c r="F181" s="42" t="s">
        <v>68</v>
      </c>
      <c r="G181" s="88">
        <v>700000</v>
      </c>
      <c r="H181" s="107">
        <v>700000</v>
      </c>
      <c r="I181" s="108">
        <v>1</v>
      </c>
      <c r="J181" s="107">
        <v>700000</v>
      </c>
    </row>
    <row r="182" spans="1:10" s="111" customFormat="1" ht="54" customHeight="1">
      <c r="A182" s="186" t="s">
        <v>346</v>
      </c>
      <c r="B182" s="187"/>
      <c r="C182" s="187"/>
      <c r="D182" s="187"/>
      <c r="E182" s="188"/>
      <c r="F182" s="109"/>
      <c r="G182" s="110">
        <f>G183+G185+G200</f>
        <v>9800000</v>
      </c>
      <c r="H182" s="110">
        <f t="shared" ref="H182:J182" si="9">H183+H185+H200</f>
        <v>23593700</v>
      </c>
      <c r="I182" s="110"/>
      <c r="J182" s="110">
        <f t="shared" si="9"/>
        <v>23593700</v>
      </c>
    </row>
    <row r="183" spans="1:10" s="43" customFormat="1">
      <c r="A183" s="5" t="s">
        <v>169</v>
      </c>
      <c r="B183" s="5"/>
      <c r="C183" s="5"/>
      <c r="D183" s="158" t="s">
        <v>168</v>
      </c>
      <c r="E183" s="159"/>
      <c r="F183" s="42"/>
      <c r="G183" s="80">
        <f>G184</f>
        <v>0</v>
      </c>
      <c r="H183" s="80">
        <f t="shared" ref="H183:J183" si="10">H184</f>
        <v>6363700</v>
      </c>
      <c r="I183" s="80"/>
      <c r="J183" s="80">
        <f t="shared" si="10"/>
        <v>6363700</v>
      </c>
    </row>
    <row r="184" spans="1:10" s="43" customFormat="1" ht="56.25">
      <c r="A184" s="6" t="s">
        <v>181</v>
      </c>
      <c r="B184" s="6" t="s">
        <v>52</v>
      </c>
      <c r="C184" s="6" t="s">
        <v>10</v>
      </c>
      <c r="D184" s="7" t="s">
        <v>35</v>
      </c>
      <c r="E184" s="83" t="s">
        <v>182</v>
      </c>
      <c r="F184" s="83"/>
      <c r="G184" s="81"/>
      <c r="H184" s="82">
        <f>10000000-1500000-2136300</f>
        <v>6363700</v>
      </c>
      <c r="I184" s="32"/>
      <c r="J184" s="81">
        <f>10000000-1500000-2136300</f>
        <v>6363700</v>
      </c>
    </row>
    <row r="185" spans="1:10" s="43" customFormat="1" ht="47.25" customHeight="1">
      <c r="A185" s="5" t="s">
        <v>30</v>
      </c>
      <c r="B185" s="5"/>
      <c r="C185" s="5"/>
      <c r="D185" s="158" t="s">
        <v>6</v>
      </c>
      <c r="E185" s="159"/>
      <c r="F185" s="83"/>
      <c r="G185" s="84">
        <f>G186+G191+G196</f>
        <v>9800000</v>
      </c>
      <c r="H185" s="84">
        <f t="shared" ref="H185:J185" si="11">H186+H191+H196</f>
        <v>9800000</v>
      </c>
      <c r="I185" s="84"/>
      <c r="J185" s="84">
        <f t="shared" si="11"/>
        <v>9800000</v>
      </c>
    </row>
    <row r="186" spans="1:10" ht="41.25" customHeight="1">
      <c r="A186" s="160" t="s">
        <v>40</v>
      </c>
      <c r="B186" s="160" t="s">
        <v>39</v>
      </c>
      <c r="C186" s="160" t="s">
        <v>8</v>
      </c>
      <c r="D186" s="163" t="s">
        <v>41</v>
      </c>
      <c r="E186" s="92" t="s">
        <v>204</v>
      </c>
      <c r="F186" s="92"/>
      <c r="G186" s="81">
        <f>G187+G188+G189+G190</f>
        <v>3500000</v>
      </c>
      <c r="H186" s="81">
        <f t="shared" ref="H186" si="12">H187+H188+H189+H190</f>
        <v>3500000</v>
      </c>
      <c r="I186" s="81"/>
      <c r="J186" s="81">
        <f t="shared" ref="J186" si="13">J187+J188+J189+J190</f>
        <v>3500000</v>
      </c>
    </row>
    <row r="187" spans="1:10" ht="94.5">
      <c r="A187" s="161"/>
      <c r="B187" s="161"/>
      <c r="C187" s="161"/>
      <c r="D187" s="164"/>
      <c r="E187" s="93" t="s">
        <v>205</v>
      </c>
      <c r="F187" s="42"/>
      <c r="G187" s="88">
        <v>425000</v>
      </c>
      <c r="H187" s="88">
        <v>425000</v>
      </c>
      <c r="I187" s="40">
        <v>1</v>
      </c>
      <c r="J187" s="88">
        <v>425000</v>
      </c>
    </row>
    <row r="188" spans="1:10" ht="94.5">
      <c r="A188" s="161"/>
      <c r="B188" s="161"/>
      <c r="C188" s="161"/>
      <c r="D188" s="164"/>
      <c r="E188" s="93" t="s">
        <v>206</v>
      </c>
      <c r="F188" s="42"/>
      <c r="G188" s="88">
        <v>1500000</v>
      </c>
      <c r="H188" s="88">
        <v>1500000</v>
      </c>
      <c r="I188" s="40">
        <v>1</v>
      </c>
      <c r="J188" s="88">
        <v>1500000</v>
      </c>
    </row>
    <row r="189" spans="1:10" ht="94.5">
      <c r="A189" s="161"/>
      <c r="B189" s="161"/>
      <c r="C189" s="161"/>
      <c r="D189" s="164"/>
      <c r="E189" s="93" t="s">
        <v>207</v>
      </c>
      <c r="F189" s="42"/>
      <c r="G189" s="88">
        <v>750000</v>
      </c>
      <c r="H189" s="88">
        <v>750000</v>
      </c>
      <c r="I189" s="40">
        <v>1</v>
      </c>
      <c r="J189" s="88">
        <v>750000</v>
      </c>
    </row>
    <row r="190" spans="1:10" ht="94.5">
      <c r="A190" s="161"/>
      <c r="B190" s="161"/>
      <c r="C190" s="161"/>
      <c r="D190" s="164"/>
      <c r="E190" s="93" t="s">
        <v>208</v>
      </c>
      <c r="F190" s="42"/>
      <c r="G190" s="88">
        <v>825000</v>
      </c>
      <c r="H190" s="88">
        <v>825000</v>
      </c>
      <c r="I190" s="40">
        <v>1</v>
      </c>
      <c r="J190" s="88">
        <v>825000</v>
      </c>
    </row>
    <row r="191" spans="1:10" s="43" customFormat="1">
      <c r="A191" s="6"/>
      <c r="B191" s="6"/>
      <c r="C191" s="6"/>
      <c r="D191" s="166" t="s">
        <v>73</v>
      </c>
      <c r="E191" s="167"/>
      <c r="F191" s="83"/>
      <c r="G191" s="81">
        <f>G192</f>
        <v>2500000</v>
      </c>
      <c r="H191" s="81">
        <f t="shared" ref="H191:J191" si="14">H192</f>
        <v>2500000</v>
      </c>
      <c r="I191" s="81"/>
      <c r="J191" s="81">
        <f t="shared" si="14"/>
        <v>2500000</v>
      </c>
    </row>
    <row r="192" spans="1:10" s="43" customFormat="1" ht="70.5" customHeight="1">
      <c r="A192" s="160" t="s">
        <v>50</v>
      </c>
      <c r="B192" s="160" t="s">
        <v>23</v>
      </c>
      <c r="C192" s="160" t="s">
        <v>8</v>
      </c>
      <c r="D192" s="189"/>
      <c r="E192" s="73" t="s">
        <v>347</v>
      </c>
      <c r="F192" s="83"/>
      <c r="G192" s="81">
        <f>G193+G194+G195</f>
        <v>2500000</v>
      </c>
      <c r="H192" s="81">
        <f t="shared" ref="H192:J192" si="15">H193+H194+H195</f>
        <v>2500000</v>
      </c>
      <c r="I192" s="81"/>
      <c r="J192" s="81">
        <f t="shared" si="15"/>
        <v>2500000</v>
      </c>
    </row>
    <row r="193" spans="1:10" s="43" customFormat="1">
      <c r="A193" s="161"/>
      <c r="B193" s="161"/>
      <c r="C193" s="161"/>
      <c r="D193" s="190"/>
      <c r="E193" s="44" t="s">
        <v>239</v>
      </c>
      <c r="F193" s="83"/>
      <c r="G193" s="87">
        <v>500000</v>
      </c>
      <c r="H193" s="87">
        <v>500000</v>
      </c>
      <c r="I193" s="89"/>
      <c r="J193" s="87">
        <v>500000</v>
      </c>
    </row>
    <row r="194" spans="1:10" s="43" customFormat="1" ht="75">
      <c r="A194" s="161"/>
      <c r="B194" s="161"/>
      <c r="C194" s="161"/>
      <c r="D194" s="190"/>
      <c r="E194" s="44" t="s">
        <v>240</v>
      </c>
      <c r="F194" s="83"/>
      <c r="G194" s="87">
        <v>1400000</v>
      </c>
      <c r="H194" s="87">
        <v>1400000</v>
      </c>
      <c r="I194" s="89"/>
      <c r="J194" s="87">
        <v>1400000</v>
      </c>
    </row>
    <row r="195" spans="1:10" s="43" customFormat="1" ht="80.25" customHeight="1">
      <c r="A195" s="161"/>
      <c r="B195" s="161"/>
      <c r="C195" s="161"/>
      <c r="D195" s="190"/>
      <c r="E195" s="44" t="s">
        <v>241</v>
      </c>
      <c r="F195" s="42"/>
      <c r="G195" s="88">
        <v>600000</v>
      </c>
      <c r="H195" s="88">
        <v>600000</v>
      </c>
      <c r="I195" s="108"/>
      <c r="J195" s="88">
        <v>600000</v>
      </c>
    </row>
    <row r="196" spans="1:10" s="43" customFormat="1" ht="61.5" customHeight="1">
      <c r="A196" s="160" t="s">
        <v>45</v>
      </c>
      <c r="B196" s="160" t="s">
        <v>44</v>
      </c>
      <c r="C196" s="160" t="s">
        <v>11</v>
      </c>
      <c r="D196" s="184" t="s">
        <v>268</v>
      </c>
      <c r="E196" s="185"/>
      <c r="F196" s="23"/>
      <c r="G196" s="81">
        <f>G197+G198+G199</f>
        <v>3800000</v>
      </c>
      <c r="H196" s="81">
        <f t="shared" ref="H196:J196" si="16">H197+H198+H199</f>
        <v>3800000</v>
      </c>
      <c r="I196" s="81"/>
      <c r="J196" s="81">
        <f t="shared" si="16"/>
        <v>3800000</v>
      </c>
    </row>
    <row r="197" spans="1:10" s="43" customFormat="1" ht="21" customHeight="1">
      <c r="A197" s="161"/>
      <c r="B197" s="161"/>
      <c r="C197" s="161"/>
      <c r="D197" s="112"/>
      <c r="E197" s="45" t="s">
        <v>272</v>
      </c>
      <c r="F197" s="11"/>
      <c r="G197" s="97">
        <v>1300000</v>
      </c>
      <c r="H197" s="97">
        <v>1300000</v>
      </c>
      <c r="I197" s="35"/>
      <c r="J197" s="97">
        <v>1300000</v>
      </c>
    </row>
    <row r="198" spans="1:10" s="43" customFormat="1" ht="38.25" customHeight="1">
      <c r="A198" s="161"/>
      <c r="B198" s="161"/>
      <c r="C198" s="161"/>
      <c r="D198" s="112"/>
      <c r="E198" s="45" t="s">
        <v>273</v>
      </c>
      <c r="F198" s="11"/>
      <c r="G198" s="97">
        <v>1300000</v>
      </c>
      <c r="H198" s="97">
        <v>1300000</v>
      </c>
      <c r="I198" s="35"/>
      <c r="J198" s="97">
        <v>1300000</v>
      </c>
    </row>
    <row r="199" spans="1:10" s="43" customFormat="1" ht="24.75" customHeight="1">
      <c r="A199" s="162"/>
      <c r="B199" s="162"/>
      <c r="C199" s="162"/>
      <c r="D199" s="112"/>
      <c r="E199" s="45" t="s">
        <v>274</v>
      </c>
      <c r="F199" s="11"/>
      <c r="G199" s="97">
        <v>1200000</v>
      </c>
      <c r="H199" s="97">
        <v>1200000</v>
      </c>
      <c r="I199" s="35"/>
      <c r="J199" s="97">
        <v>1200000</v>
      </c>
    </row>
    <row r="200" spans="1:10" s="10" customFormat="1" ht="41.25" customHeight="1">
      <c r="A200" s="5" t="s">
        <v>4</v>
      </c>
      <c r="B200" s="5"/>
      <c r="C200" s="5"/>
      <c r="D200" s="158" t="s">
        <v>9</v>
      </c>
      <c r="E200" s="159"/>
      <c r="F200" s="70"/>
      <c r="G200" s="80"/>
      <c r="H200" s="80">
        <f>H201</f>
        <v>7430000</v>
      </c>
      <c r="I200" s="80">
        <f t="shared" ref="I200:J201" si="17">I201</f>
        <v>0</v>
      </c>
      <c r="J200" s="80">
        <f t="shared" si="17"/>
        <v>7430000</v>
      </c>
    </row>
    <row r="201" spans="1:10" s="10" customFormat="1" ht="41.25" customHeight="1">
      <c r="A201" s="5" t="s">
        <v>5</v>
      </c>
      <c r="B201" s="5"/>
      <c r="C201" s="5"/>
      <c r="D201" s="158" t="s">
        <v>9</v>
      </c>
      <c r="E201" s="159"/>
      <c r="F201" s="70"/>
      <c r="G201" s="80"/>
      <c r="H201" s="80">
        <f>H202</f>
        <v>7430000</v>
      </c>
      <c r="I201" s="80">
        <f t="shared" si="17"/>
        <v>0</v>
      </c>
      <c r="J201" s="80">
        <f t="shared" si="17"/>
        <v>7430000</v>
      </c>
    </row>
    <row r="202" spans="1:10" s="43" customFormat="1" ht="78" customHeight="1">
      <c r="A202" s="78" t="s">
        <v>54</v>
      </c>
      <c r="B202" s="78" t="s">
        <v>52</v>
      </c>
      <c r="C202" s="78" t="s">
        <v>10</v>
      </c>
      <c r="D202" s="112" t="s">
        <v>35</v>
      </c>
      <c r="E202" s="45" t="s">
        <v>69</v>
      </c>
      <c r="F202" s="11"/>
      <c r="G202" s="97"/>
      <c r="H202" s="97">
        <v>7430000</v>
      </c>
      <c r="I202" s="35"/>
      <c r="J202" s="97">
        <v>7430000</v>
      </c>
    </row>
    <row r="203" spans="1:10">
      <c r="A203" s="19"/>
      <c r="B203" s="6"/>
      <c r="C203" s="6"/>
      <c r="D203" s="13"/>
      <c r="E203" s="18" t="s">
        <v>0</v>
      </c>
      <c r="F203" s="18"/>
      <c r="G203" s="113">
        <f>G10+G17+G25+G29+G35+G38+G148+G165+G174+G182</f>
        <v>840917463</v>
      </c>
      <c r="H203" s="113">
        <f>H10+H17+H25+H29+H35+H38+H148+H165+H174+H182</f>
        <v>202860800</v>
      </c>
      <c r="I203" s="113">
        <f>I10+I17+I25+I29+I35+I38+I148+I165+I174+I182</f>
        <v>0</v>
      </c>
      <c r="J203" s="113">
        <f>J10+J17+J25+J29+J35+J38+J148+J165+J174+J182</f>
        <v>154426300</v>
      </c>
    </row>
    <row r="204" spans="1:10" s="10" customFormat="1">
      <c r="A204" s="14"/>
      <c r="B204" s="10" t="s">
        <v>348</v>
      </c>
      <c r="D204" s="191"/>
      <c r="E204" s="191"/>
      <c r="F204" s="75"/>
      <c r="H204" s="20"/>
      <c r="I204" s="1"/>
    </row>
    <row r="205" spans="1:10">
      <c r="A205" s="36"/>
    </row>
    <row r="207" spans="1:10">
      <c r="G207" s="26"/>
      <c r="H207" s="26"/>
      <c r="I207" s="26"/>
      <c r="J207" s="26"/>
    </row>
    <row r="208" spans="1:10">
      <c r="G208" s="26"/>
      <c r="H208" s="26"/>
      <c r="I208" s="26"/>
      <c r="J208" s="26"/>
    </row>
  </sheetData>
  <mergeCells count="89">
    <mergeCell ref="D201:E201"/>
    <mergeCell ref="D204:E204"/>
    <mergeCell ref="A196:A199"/>
    <mergeCell ref="B196:B199"/>
    <mergeCell ref="C196:C199"/>
    <mergeCell ref="D196:E196"/>
    <mergeCell ref="D200:E200"/>
    <mergeCell ref="D191:E191"/>
    <mergeCell ref="A192:A195"/>
    <mergeCell ref="B192:B195"/>
    <mergeCell ref="C192:C195"/>
    <mergeCell ref="D192:D195"/>
    <mergeCell ref="A182:E182"/>
    <mergeCell ref="D183:E183"/>
    <mergeCell ref="D185:E185"/>
    <mergeCell ref="A186:A190"/>
    <mergeCell ref="B186:B190"/>
    <mergeCell ref="C186:C190"/>
    <mergeCell ref="D186:D190"/>
    <mergeCell ref="D165:E165"/>
    <mergeCell ref="D166:E166"/>
    <mergeCell ref="D172:E172"/>
    <mergeCell ref="D174:E174"/>
    <mergeCell ref="D175:E175"/>
    <mergeCell ref="D149:E149"/>
    <mergeCell ref="A152:A163"/>
    <mergeCell ref="B152:B163"/>
    <mergeCell ref="C152:C163"/>
    <mergeCell ref="D152:D163"/>
    <mergeCell ref="A136:A147"/>
    <mergeCell ref="B136:B147"/>
    <mergeCell ref="C136:C147"/>
    <mergeCell ref="D136:D147"/>
    <mergeCell ref="D148:E148"/>
    <mergeCell ref="A115:A118"/>
    <mergeCell ref="B115:B118"/>
    <mergeCell ref="C115:C118"/>
    <mergeCell ref="D115:D118"/>
    <mergeCell ref="A119:A135"/>
    <mergeCell ref="B119:B135"/>
    <mergeCell ref="C119:C135"/>
    <mergeCell ref="D119:D135"/>
    <mergeCell ref="C59:C63"/>
    <mergeCell ref="D59:D63"/>
    <mergeCell ref="A64:A66"/>
    <mergeCell ref="B64:B66"/>
    <mergeCell ref="C64:C66"/>
    <mergeCell ref="D64:D66"/>
    <mergeCell ref="A59:A63"/>
    <mergeCell ref="B59:B63"/>
    <mergeCell ref="D10:E10"/>
    <mergeCell ref="D11:E11"/>
    <mergeCell ref="D17:E17"/>
    <mergeCell ref="D18:E18"/>
    <mergeCell ref="A20:A22"/>
    <mergeCell ref="B20:B22"/>
    <mergeCell ref="C20:C22"/>
    <mergeCell ref="D20:D22"/>
    <mergeCell ref="A5:I5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D25:E25"/>
    <mergeCell ref="D26:E26"/>
    <mergeCell ref="D29:E29"/>
    <mergeCell ref="D30:E30"/>
    <mergeCell ref="D35:E35"/>
    <mergeCell ref="A67:A81"/>
    <mergeCell ref="B67:B81"/>
    <mergeCell ref="C67:C81"/>
    <mergeCell ref="D67:D81"/>
    <mergeCell ref="A84:A114"/>
    <mergeCell ref="B84:B114"/>
    <mergeCell ref="C84:C114"/>
    <mergeCell ref="D84:E84"/>
    <mergeCell ref="D85:D114"/>
    <mergeCell ref="D36:E36"/>
    <mergeCell ref="D38:E38"/>
    <mergeCell ref="D39:E39"/>
    <mergeCell ref="A41:A58"/>
    <mergeCell ref="B41:B58"/>
    <mergeCell ref="C41:C58"/>
    <mergeCell ref="D41:D58"/>
  </mergeCells>
  <pageMargins left="0.16" right="0.15748031496062992" top="0.15748031496062992" bottom="0.11811023622047245" header="0.15748031496062992" footer="0.11811023622047245"/>
  <pageSetup paperSize="9" scale="61" fitToHeight="19" orientation="landscape" horizontalDpi="4294967293" r:id="rId1"/>
  <rowBreaks count="2" manualBreakCount="2">
    <brk id="24" max="9" man="1"/>
    <brk id="3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218"/>
  <sheetViews>
    <sheetView tabSelected="1" view="pageBreakPreview" topLeftCell="A167" zoomScale="47" zoomScaleNormal="70" zoomScaleSheetLayoutView="47" workbookViewId="0">
      <selection activeCell="H174" sqref="H174"/>
    </sheetView>
  </sheetViews>
  <sheetFormatPr defaultRowHeight="18.75"/>
  <cols>
    <col min="1" max="1" width="17.140625" style="75" customWidth="1"/>
    <col min="2" max="2" width="14.85546875" style="1" customWidth="1"/>
    <col min="3" max="3" width="16.5703125" style="1" customWidth="1"/>
    <col min="4" max="4" width="41.140625" style="1" customWidth="1"/>
    <col min="5" max="5" width="51.28515625" style="15" customWidth="1"/>
    <col min="6" max="6" width="10" style="15" customWidth="1"/>
    <col min="7" max="7" width="23.7109375" style="1" customWidth="1"/>
    <col min="8" max="8" width="20.42578125" style="1" customWidth="1"/>
    <col min="9" max="9" width="19.42578125" style="1" customWidth="1"/>
    <col min="10" max="10" width="21.5703125" style="1" customWidth="1"/>
    <col min="11" max="16384" width="9.140625" style="1"/>
  </cols>
  <sheetData>
    <row r="1" spans="1:10">
      <c r="H1" s="16" t="s">
        <v>451</v>
      </c>
      <c r="I1" s="16"/>
    </row>
    <row r="2" spans="1:10">
      <c r="H2" s="16" t="s">
        <v>452</v>
      </c>
      <c r="I2" s="8"/>
    </row>
    <row r="3" spans="1:10">
      <c r="H3" s="16" t="s">
        <v>453</v>
      </c>
      <c r="I3" s="8"/>
    </row>
    <row r="4" spans="1:10">
      <c r="H4" s="17" t="s">
        <v>391</v>
      </c>
    </row>
    <row r="5" spans="1:10">
      <c r="A5" s="127"/>
      <c r="H5" s="17"/>
    </row>
    <row r="6" spans="1:10" s="4" customFormat="1" ht="20.25">
      <c r="A6" s="171" t="s">
        <v>121</v>
      </c>
      <c r="B6" s="171"/>
      <c r="C6" s="171"/>
      <c r="D6" s="171"/>
      <c r="E6" s="171"/>
      <c r="F6" s="171"/>
      <c r="G6" s="171"/>
      <c r="H6" s="171"/>
      <c r="I6" s="171"/>
      <c r="J6" s="2"/>
    </row>
    <row r="7" spans="1:10" s="4" customFormat="1" ht="20.25">
      <c r="A7" s="3"/>
      <c r="D7" s="2"/>
      <c r="E7" s="21"/>
      <c r="F7" s="21"/>
      <c r="G7" s="2"/>
      <c r="H7" s="2"/>
      <c r="I7" s="2"/>
      <c r="J7" s="48" t="s">
        <v>81</v>
      </c>
    </row>
    <row r="8" spans="1:10">
      <c r="A8" s="172" t="s">
        <v>59</v>
      </c>
      <c r="B8" s="172" t="s">
        <v>60</v>
      </c>
      <c r="C8" s="172" t="s">
        <v>61</v>
      </c>
      <c r="D8" s="174" t="s">
        <v>62</v>
      </c>
      <c r="E8" s="175" t="s">
        <v>63</v>
      </c>
      <c r="F8" s="168" t="s">
        <v>64</v>
      </c>
      <c r="G8" s="174" t="s">
        <v>65</v>
      </c>
      <c r="H8" s="174" t="s">
        <v>66</v>
      </c>
      <c r="I8" s="174" t="s">
        <v>67</v>
      </c>
      <c r="J8" s="72" t="s">
        <v>2</v>
      </c>
    </row>
    <row r="9" spans="1:10" ht="187.5">
      <c r="A9" s="173"/>
      <c r="B9" s="173"/>
      <c r="C9" s="173"/>
      <c r="D9" s="174"/>
      <c r="E9" s="175"/>
      <c r="F9" s="170"/>
      <c r="G9" s="174"/>
      <c r="H9" s="174"/>
      <c r="I9" s="174"/>
      <c r="J9" s="72" t="s">
        <v>1</v>
      </c>
    </row>
    <row r="10" spans="1:10">
      <c r="A10" s="71">
        <v>1</v>
      </c>
      <c r="B10" s="71">
        <v>2</v>
      </c>
      <c r="C10" s="71">
        <v>3</v>
      </c>
      <c r="D10" s="72">
        <v>4</v>
      </c>
      <c r="E10" s="72">
        <v>5</v>
      </c>
      <c r="F10" s="37">
        <v>6</v>
      </c>
      <c r="G10" s="72">
        <v>7</v>
      </c>
      <c r="H10" s="72">
        <v>8</v>
      </c>
      <c r="I10" s="72">
        <v>9</v>
      </c>
      <c r="J10" s="72">
        <v>10</v>
      </c>
    </row>
    <row r="11" spans="1:10" s="10" customFormat="1">
      <c r="A11" s="5" t="s">
        <v>20</v>
      </c>
      <c r="B11" s="5"/>
      <c r="C11" s="5"/>
      <c r="D11" s="158" t="s">
        <v>76</v>
      </c>
      <c r="E11" s="159"/>
      <c r="F11" s="70"/>
      <c r="G11" s="54">
        <f>G12</f>
        <v>433000</v>
      </c>
      <c r="H11" s="54">
        <f>H12</f>
        <v>433000</v>
      </c>
      <c r="I11" s="31"/>
      <c r="J11" s="54">
        <f>J12</f>
        <v>433000</v>
      </c>
    </row>
    <row r="12" spans="1:10" s="10" customFormat="1">
      <c r="A12" s="5" t="s">
        <v>21</v>
      </c>
      <c r="B12" s="5"/>
      <c r="C12" s="5"/>
      <c r="D12" s="158" t="s">
        <v>76</v>
      </c>
      <c r="E12" s="159"/>
      <c r="F12" s="70"/>
      <c r="G12" s="54">
        <f>G13+G14+G15</f>
        <v>433000</v>
      </c>
      <c r="H12" s="54">
        <f t="shared" ref="H12:J12" si="0">H13+H14+H15</f>
        <v>433000</v>
      </c>
      <c r="I12" s="54"/>
      <c r="J12" s="54">
        <f t="shared" si="0"/>
        <v>433000</v>
      </c>
    </row>
    <row r="13" spans="1:10" s="10" customFormat="1" ht="37.5">
      <c r="A13" s="6" t="s">
        <v>130</v>
      </c>
      <c r="B13" s="6" t="s">
        <v>131</v>
      </c>
      <c r="C13" s="6" t="s">
        <v>132</v>
      </c>
      <c r="D13" s="7" t="s">
        <v>133</v>
      </c>
      <c r="E13" s="11" t="s">
        <v>3</v>
      </c>
      <c r="F13" s="69" t="s">
        <v>68</v>
      </c>
      <c r="G13" s="56">
        <f>100000+500000-500000</f>
        <v>100000</v>
      </c>
      <c r="H13" s="56">
        <f>100000+500000-500000</f>
        <v>100000</v>
      </c>
      <c r="I13" s="34">
        <v>1</v>
      </c>
      <c r="J13" s="56">
        <f>100000+500000-500000</f>
        <v>100000</v>
      </c>
    </row>
    <row r="14" spans="1:10" ht="37.5">
      <c r="A14" s="6" t="s">
        <v>126</v>
      </c>
      <c r="B14" s="6" t="s">
        <v>127</v>
      </c>
      <c r="C14" s="6" t="s">
        <v>128</v>
      </c>
      <c r="D14" s="11" t="s">
        <v>129</v>
      </c>
      <c r="E14" s="11" t="s">
        <v>3</v>
      </c>
      <c r="F14" s="69" t="s">
        <v>68</v>
      </c>
      <c r="G14" s="56">
        <v>33000</v>
      </c>
      <c r="H14" s="56">
        <v>33000</v>
      </c>
      <c r="I14" s="34">
        <v>1</v>
      </c>
      <c r="J14" s="56">
        <v>33000</v>
      </c>
    </row>
    <row r="15" spans="1:10" ht="37.5">
      <c r="A15" s="6" t="s">
        <v>22</v>
      </c>
      <c r="B15" s="6" t="s">
        <v>23</v>
      </c>
      <c r="C15" s="6" t="s">
        <v>8</v>
      </c>
      <c r="D15" s="7" t="s">
        <v>24</v>
      </c>
      <c r="E15" s="22" t="s">
        <v>82</v>
      </c>
      <c r="F15" s="51" t="s">
        <v>68</v>
      </c>
      <c r="G15" s="53">
        <v>300000</v>
      </c>
      <c r="H15" s="53">
        <v>300000</v>
      </c>
      <c r="I15" s="34">
        <v>1</v>
      </c>
      <c r="J15" s="60">
        <v>300000</v>
      </c>
    </row>
    <row r="16" spans="1:10">
      <c r="A16" s="5" t="s">
        <v>25</v>
      </c>
      <c r="B16" s="5"/>
      <c r="C16" s="5"/>
      <c r="D16" s="176" t="s">
        <v>14</v>
      </c>
      <c r="E16" s="177"/>
      <c r="F16" s="76"/>
      <c r="G16" s="55">
        <f>G17</f>
        <v>1222272.3900000001</v>
      </c>
      <c r="H16" s="55">
        <f>H17</f>
        <v>1222272.3900000001</v>
      </c>
      <c r="I16" s="33"/>
      <c r="J16" s="55">
        <f>J17</f>
        <v>329314</v>
      </c>
    </row>
    <row r="17" spans="1:10">
      <c r="A17" s="5" t="s">
        <v>26</v>
      </c>
      <c r="B17" s="6"/>
      <c r="C17" s="6"/>
      <c r="D17" s="176" t="s">
        <v>14</v>
      </c>
      <c r="E17" s="177"/>
      <c r="F17" s="76"/>
      <c r="G17" s="55">
        <f>G18+G19+G27+G28+G26</f>
        <v>1222272.3900000001</v>
      </c>
      <c r="H17" s="55">
        <f t="shared" ref="H17:J17" si="1">H18+H19+H27+H28+H26</f>
        <v>1222272.3900000001</v>
      </c>
      <c r="I17" s="55"/>
      <c r="J17" s="55">
        <f t="shared" si="1"/>
        <v>329314</v>
      </c>
    </row>
    <row r="18" spans="1:10" ht="93.75">
      <c r="A18" s="77" t="s">
        <v>27</v>
      </c>
      <c r="B18" s="77" t="s">
        <v>15</v>
      </c>
      <c r="C18" s="77" t="s">
        <v>16</v>
      </c>
      <c r="D18" s="74" t="s">
        <v>28</v>
      </c>
      <c r="E18" s="22" t="s">
        <v>349</v>
      </c>
      <c r="F18" s="22" t="s">
        <v>68</v>
      </c>
      <c r="G18" s="53">
        <v>22958.39</v>
      </c>
      <c r="H18" s="56">
        <v>22958.39</v>
      </c>
      <c r="I18" s="32">
        <v>1</v>
      </c>
      <c r="J18" s="53"/>
    </row>
    <row r="19" spans="1:10" ht="41.25" customHeight="1">
      <c r="A19" s="160" t="s">
        <v>29</v>
      </c>
      <c r="B19" s="160" t="s">
        <v>17</v>
      </c>
      <c r="C19" s="160" t="s">
        <v>18</v>
      </c>
      <c r="D19" s="178" t="s">
        <v>19</v>
      </c>
      <c r="E19" s="27" t="s">
        <v>55</v>
      </c>
      <c r="F19" s="27" t="s">
        <v>68</v>
      </c>
      <c r="G19" s="55">
        <f>G20+G21+G22+G23+G24+G25</f>
        <v>762500</v>
      </c>
      <c r="H19" s="55">
        <f t="shared" ref="H19:J19" si="2">H20+H21+H22+H23+H24+H25</f>
        <v>762500</v>
      </c>
      <c r="I19" s="55"/>
      <c r="J19" s="55">
        <f t="shared" si="2"/>
        <v>-107500</v>
      </c>
    </row>
    <row r="20" spans="1:10">
      <c r="A20" s="161"/>
      <c r="B20" s="161"/>
      <c r="C20" s="161"/>
      <c r="D20" s="179"/>
      <c r="E20" s="83" t="s">
        <v>395</v>
      </c>
      <c r="F20" s="83"/>
      <c r="G20" s="53">
        <v>-1000000</v>
      </c>
      <c r="H20" s="56">
        <v>-1000000</v>
      </c>
      <c r="I20" s="32"/>
      <c r="J20" s="53">
        <v>-1000000</v>
      </c>
    </row>
    <row r="21" spans="1:10">
      <c r="A21" s="161"/>
      <c r="B21" s="161"/>
      <c r="C21" s="161"/>
      <c r="D21" s="179"/>
      <c r="E21" s="83" t="s">
        <v>397</v>
      </c>
      <c r="F21" s="83"/>
      <c r="G21" s="53">
        <v>1000000</v>
      </c>
      <c r="H21" s="56">
        <v>1000000</v>
      </c>
      <c r="I21" s="32"/>
      <c r="J21" s="53">
        <v>1000000</v>
      </c>
    </row>
    <row r="22" spans="1:10" ht="31.5" customHeight="1">
      <c r="A22" s="161"/>
      <c r="B22" s="161"/>
      <c r="C22" s="161"/>
      <c r="D22" s="179"/>
      <c r="E22" s="22" t="s">
        <v>396</v>
      </c>
      <c r="F22" s="22" t="s">
        <v>68</v>
      </c>
      <c r="G22" s="53">
        <v>365500</v>
      </c>
      <c r="H22" s="56">
        <v>365500</v>
      </c>
      <c r="I22" s="32">
        <v>1</v>
      </c>
      <c r="J22" s="53">
        <v>365500</v>
      </c>
    </row>
    <row r="23" spans="1:10" ht="187.5">
      <c r="A23" s="161"/>
      <c r="B23" s="161"/>
      <c r="C23" s="161"/>
      <c r="D23" s="179"/>
      <c r="E23" s="22" t="s">
        <v>350</v>
      </c>
      <c r="F23" s="83" t="s">
        <v>68</v>
      </c>
      <c r="G23" s="53">
        <v>870000</v>
      </c>
      <c r="H23" s="56">
        <v>870000</v>
      </c>
      <c r="I23" s="32">
        <v>1</v>
      </c>
      <c r="J23" s="53"/>
    </row>
    <row r="24" spans="1:10">
      <c r="A24" s="161"/>
      <c r="B24" s="161"/>
      <c r="C24" s="161"/>
      <c r="D24" s="179"/>
      <c r="E24" s="83" t="s">
        <v>3</v>
      </c>
      <c r="F24" s="83"/>
      <c r="G24" s="53">
        <v>-1400000</v>
      </c>
      <c r="H24" s="56">
        <v>-1400000</v>
      </c>
      <c r="I24" s="32"/>
      <c r="J24" s="53">
        <v>-1400000</v>
      </c>
    </row>
    <row r="25" spans="1:10" ht="150">
      <c r="A25" s="161"/>
      <c r="B25" s="161"/>
      <c r="C25" s="161"/>
      <c r="D25" s="179"/>
      <c r="E25" s="83" t="s">
        <v>436</v>
      </c>
      <c r="F25" s="83" t="s">
        <v>68</v>
      </c>
      <c r="G25" s="53">
        <v>927000</v>
      </c>
      <c r="H25" s="56">
        <v>927000</v>
      </c>
      <c r="I25" s="32"/>
      <c r="J25" s="53">
        <v>927000</v>
      </c>
    </row>
    <row r="26" spans="1:10" ht="122.25" customHeight="1">
      <c r="A26" s="162"/>
      <c r="B26" s="162"/>
      <c r="C26" s="162"/>
      <c r="D26" s="145"/>
      <c r="E26" s="83" t="s">
        <v>437</v>
      </c>
      <c r="F26" s="83" t="s">
        <v>68</v>
      </c>
      <c r="G26" s="53">
        <v>12079</v>
      </c>
      <c r="H26" s="56">
        <v>12079</v>
      </c>
      <c r="I26" s="32"/>
      <c r="J26" s="53">
        <v>12079</v>
      </c>
    </row>
    <row r="27" spans="1:10" ht="150">
      <c r="A27" s="66" t="s">
        <v>149</v>
      </c>
      <c r="B27" s="66" t="s">
        <v>150</v>
      </c>
      <c r="C27" s="66" t="s">
        <v>151</v>
      </c>
      <c r="D27" s="143" t="s">
        <v>152</v>
      </c>
      <c r="E27" s="83" t="s">
        <v>436</v>
      </c>
      <c r="F27" s="83" t="s">
        <v>68</v>
      </c>
      <c r="G27" s="53">
        <v>61735</v>
      </c>
      <c r="H27" s="56">
        <v>61735</v>
      </c>
      <c r="I27" s="32"/>
      <c r="J27" s="53">
        <v>61735</v>
      </c>
    </row>
    <row r="28" spans="1:10" ht="37.5" customHeight="1">
      <c r="A28" s="144" t="s">
        <v>392</v>
      </c>
      <c r="B28" s="144" t="s">
        <v>393</v>
      </c>
      <c r="C28" s="144" t="s">
        <v>390</v>
      </c>
      <c r="D28" s="146" t="s">
        <v>394</v>
      </c>
      <c r="E28" s="83" t="s">
        <v>3</v>
      </c>
      <c r="F28" s="83" t="s">
        <v>68</v>
      </c>
      <c r="G28" s="53">
        <v>363000</v>
      </c>
      <c r="H28" s="56">
        <v>363000</v>
      </c>
      <c r="I28" s="32"/>
      <c r="J28" s="53">
        <v>363000</v>
      </c>
    </row>
    <row r="29" spans="1:10" s="10" customFormat="1" ht="39.75" customHeight="1">
      <c r="A29" s="5" t="s">
        <v>30</v>
      </c>
      <c r="B29" s="5"/>
      <c r="C29" s="5"/>
      <c r="D29" s="158" t="s">
        <v>6</v>
      </c>
      <c r="E29" s="159"/>
      <c r="F29" s="70"/>
      <c r="G29" s="55">
        <f>G30</f>
        <v>31713675.52</v>
      </c>
      <c r="H29" s="55">
        <f>H30</f>
        <v>35519907.409999996</v>
      </c>
      <c r="I29" s="33"/>
      <c r="J29" s="55">
        <f>J30</f>
        <v>29232408.210000001</v>
      </c>
    </row>
    <row r="30" spans="1:10" s="10" customFormat="1" ht="36.75" customHeight="1">
      <c r="A30" s="5" t="s">
        <v>31</v>
      </c>
      <c r="B30" s="5"/>
      <c r="C30" s="5"/>
      <c r="D30" s="158" t="s">
        <v>6</v>
      </c>
      <c r="E30" s="159"/>
      <c r="F30" s="70"/>
      <c r="G30" s="55">
        <f>G31+G72+G79+G80+G81+G122+G123+G128+G134+G135</f>
        <v>31713675.52</v>
      </c>
      <c r="H30" s="55">
        <f>H31+H72+H79+H80+H81+H122+H123+H128+H134+H135</f>
        <v>35519907.409999996</v>
      </c>
      <c r="I30" s="55"/>
      <c r="J30" s="55">
        <f>J31+J72+J79+J80+J81+J122+J123+J128+J134+J135</f>
        <v>29232408.210000001</v>
      </c>
    </row>
    <row r="31" spans="1:10" ht="21" customHeight="1">
      <c r="A31" s="160" t="s">
        <v>37</v>
      </c>
      <c r="B31" s="160" t="s">
        <v>36</v>
      </c>
      <c r="C31" s="160" t="s">
        <v>7</v>
      </c>
      <c r="D31" s="163" t="s">
        <v>38</v>
      </c>
      <c r="E31" s="27" t="s">
        <v>55</v>
      </c>
      <c r="F31" s="27"/>
      <c r="G31" s="55">
        <f>G32</f>
        <v>9203858.3200000003</v>
      </c>
      <c r="H31" s="55">
        <f t="shared" ref="H31:J31" si="3">H32</f>
        <v>8253858.3199999994</v>
      </c>
      <c r="I31" s="55"/>
      <c r="J31" s="55">
        <f t="shared" si="3"/>
        <v>7128808.3199999994</v>
      </c>
    </row>
    <row r="32" spans="1:10" ht="93.75">
      <c r="A32" s="161"/>
      <c r="B32" s="161"/>
      <c r="C32" s="161"/>
      <c r="D32" s="164"/>
      <c r="E32" s="22" t="s">
        <v>74</v>
      </c>
      <c r="F32" s="22" t="s">
        <v>68</v>
      </c>
      <c r="G32" s="53">
        <f>SUM(G33:G71)</f>
        <v>9203858.3200000003</v>
      </c>
      <c r="H32" s="53">
        <f t="shared" ref="H32:J32" si="4">SUM(H33:H71)</f>
        <v>8253858.3199999994</v>
      </c>
      <c r="I32" s="53"/>
      <c r="J32" s="53">
        <f t="shared" si="4"/>
        <v>7128808.3199999994</v>
      </c>
    </row>
    <row r="33" spans="1:10" s="43" customFormat="1" ht="75">
      <c r="A33" s="161"/>
      <c r="B33" s="161"/>
      <c r="C33" s="161"/>
      <c r="D33" s="164"/>
      <c r="E33" s="62" t="s">
        <v>85</v>
      </c>
      <c r="F33" s="42" t="s">
        <v>68</v>
      </c>
      <c r="G33" s="57">
        <v>294404.33</v>
      </c>
      <c r="H33" s="57">
        <v>294404.33</v>
      </c>
      <c r="I33" s="40">
        <v>1</v>
      </c>
      <c r="J33" s="57">
        <v>294404.33</v>
      </c>
    </row>
    <row r="34" spans="1:10" s="43" customFormat="1" ht="75">
      <c r="A34" s="161"/>
      <c r="B34" s="161"/>
      <c r="C34" s="161"/>
      <c r="D34" s="164"/>
      <c r="E34" s="62" t="s">
        <v>86</v>
      </c>
      <c r="F34" s="42" t="s">
        <v>68</v>
      </c>
      <c r="G34" s="57">
        <v>294404.33</v>
      </c>
      <c r="H34" s="57">
        <v>294404.33</v>
      </c>
      <c r="I34" s="40">
        <v>1</v>
      </c>
      <c r="J34" s="57">
        <v>294404.33</v>
      </c>
    </row>
    <row r="35" spans="1:10" s="43" customFormat="1" ht="75">
      <c r="A35" s="161"/>
      <c r="B35" s="161"/>
      <c r="C35" s="161"/>
      <c r="D35" s="164"/>
      <c r="E35" s="62" t="s">
        <v>87</v>
      </c>
      <c r="F35" s="42" t="s">
        <v>68</v>
      </c>
      <c r="G35" s="57">
        <v>214210.51</v>
      </c>
      <c r="H35" s="57">
        <v>214210.51</v>
      </c>
      <c r="I35" s="40">
        <v>1</v>
      </c>
      <c r="J35" s="57">
        <v>214210.51</v>
      </c>
    </row>
    <row r="36" spans="1:10" s="43" customFormat="1" ht="56.25">
      <c r="A36" s="161"/>
      <c r="B36" s="161"/>
      <c r="C36" s="161"/>
      <c r="D36" s="164"/>
      <c r="E36" s="62" t="s">
        <v>389</v>
      </c>
      <c r="F36" s="42" t="s">
        <v>68</v>
      </c>
      <c r="G36" s="57">
        <v>655000</v>
      </c>
      <c r="H36" s="57">
        <v>35000</v>
      </c>
      <c r="I36" s="40">
        <v>1</v>
      </c>
      <c r="J36" s="57">
        <v>35000</v>
      </c>
    </row>
    <row r="37" spans="1:10" s="43" customFormat="1" ht="75">
      <c r="A37" s="161"/>
      <c r="B37" s="161"/>
      <c r="C37" s="161"/>
      <c r="D37" s="164"/>
      <c r="E37" s="62" t="s">
        <v>134</v>
      </c>
      <c r="F37" s="42" t="s">
        <v>68</v>
      </c>
      <c r="G37" s="57">
        <f>4000000-2800000</f>
        <v>1200000</v>
      </c>
      <c r="H37" s="57">
        <f>4000000-2800000</f>
        <v>1200000</v>
      </c>
      <c r="I37" s="40">
        <v>1</v>
      </c>
      <c r="J37" s="57">
        <f>4000000-2800000</f>
        <v>1200000</v>
      </c>
    </row>
    <row r="38" spans="1:10" s="43" customFormat="1" ht="75">
      <c r="A38" s="161"/>
      <c r="B38" s="161"/>
      <c r="C38" s="161"/>
      <c r="D38" s="164"/>
      <c r="E38" s="62" t="s">
        <v>399</v>
      </c>
      <c r="F38" s="42" t="s">
        <v>68</v>
      </c>
      <c r="G38" s="57">
        <v>72000</v>
      </c>
      <c r="H38" s="57">
        <v>72000</v>
      </c>
      <c r="I38" s="40">
        <v>1</v>
      </c>
      <c r="J38" s="57">
        <v>72000</v>
      </c>
    </row>
    <row r="39" spans="1:10" s="43" customFormat="1" ht="75">
      <c r="A39" s="161"/>
      <c r="B39" s="161"/>
      <c r="C39" s="161"/>
      <c r="D39" s="164"/>
      <c r="E39" s="62" t="s">
        <v>403</v>
      </c>
      <c r="F39" s="42" t="s">
        <v>68</v>
      </c>
      <c r="G39" s="57">
        <v>100000</v>
      </c>
      <c r="H39" s="57">
        <v>100000</v>
      </c>
      <c r="I39" s="40">
        <v>1</v>
      </c>
      <c r="J39" s="57">
        <v>100000</v>
      </c>
    </row>
    <row r="40" spans="1:10" s="43" customFormat="1" ht="93.75">
      <c r="A40" s="161"/>
      <c r="B40" s="161"/>
      <c r="C40" s="161"/>
      <c r="D40" s="164"/>
      <c r="E40" s="62" t="s">
        <v>446</v>
      </c>
      <c r="F40" s="42" t="s">
        <v>68</v>
      </c>
      <c r="G40" s="57">
        <v>140000</v>
      </c>
      <c r="H40" s="57">
        <v>140000</v>
      </c>
      <c r="I40" s="40">
        <v>1</v>
      </c>
      <c r="J40" s="57">
        <v>140000</v>
      </c>
    </row>
    <row r="41" spans="1:10" s="43" customFormat="1" ht="152.25">
      <c r="A41" s="161"/>
      <c r="B41" s="161"/>
      <c r="C41" s="161"/>
      <c r="D41" s="164"/>
      <c r="E41" s="62" t="s">
        <v>367</v>
      </c>
      <c r="F41" s="42" t="s">
        <v>68</v>
      </c>
      <c r="G41" s="57">
        <v>395000</v>
      </c>
      <c r="H41" s="57">
        <v>395000</v>
      </c>
      <c r="I41" s="40">
        <v>1</v>
      </c>
      <c r="J41" s="57"/>
    </row>
    <row r="42" spans="1:10" s="43" customFormat="1" ht="133.5">
      <c r="A42" s="161"/>
      <c r="B42" s="161"/>
      <c r="C42" s="161"/>
      <c r="D42" s="164"/>
      <c r="E42" s="62" t="s">
        <v>368</v>
      </c>
      <c r="F42" s="42" t="s">
        <v>68</v>
      </c>
      <c r="G42" s="57">
        <v>290000</v>
      </c>
      <c r="H42" s="57">
        <v>290000</v>
      </c>
      <c r="I42" s="40">
        <v>1</v>
      </c>
      <c r="J42" s="57"/>
    </row>
    <row r="43" spans="1:10" s="43" customFormat="1" ht="56.25">
      <c r="A43" s="161"/>
      <c r="B43" s="161"/>
      <c r="C43" s="161"/>
      <c r="D43" s="164"/>
      <c r="E43" s="62" t="s">
        <v>84</v>
      </c>
      <c r="F43" s="42" t="s">
        <v>68</v>
      </c>
      <c r="G43" s="57">
        <v>154987.51</v>
      </c>
      <c r="H43" s="57">
        <v>154987.51</v>
      </c>
      <c r="I43" s="40">
        <v>1</v>
      </c>
      <c r="J43" s="57">
        <v>154987.51</v>
      </c>
    </row>
    <row r="44" spans="1:10" s="43" customFormat="1" ht="75">
      <c r="A44" s="161"/>
      <c r="B44" s="161"/>
      <c r="C44" s="161"/>
      <c r="D44" s="164"/>
      <c r="E44" s="62" t="s">
        <v>88</v>
      </c>
      <c r="F44" s="42" t="s">
        <v>68</v>
      </c>
      <c r="G44" s="57">
        <v>189927.18</v>
      </c>
      <c r="H44" s="57">
        <v>189927.18</v>
      </c>
      <c r="I44" s="40">
        <v>1</v>
      </c>
      <c r="J44" s="57">
        <v>189927.18</v>
      </c>
    </row>
    <row r="45" spans="1:10" s="43" customFormat="1" ht="75">
      <c r="A45" s="161"/>
      <c r="B45" s="161"/>
      <c r="C45" s="161"/>
      <c r="D45" s="164"/>
      <c r="E45" s="62" t="s">
        <v>400</v>
      </c>
      <c r="F45" s="42" t="s">
        <v>68</v>
      </c>
      <c r="G45" s="57">
        <v>200000</v>
      </c>
      <c r="H45" s="57">
        <v>200000</v>
      </c>
      <c r="I45" s="40">
        <v>1</v>
      </c>
      <c r="J45" s="57">
        <v>200000</v>
      </c>
    </row>
    <row r="46" spans="1:10" s="43" customFormat="1" ht="56.25">
      <c r="A46" s="161"/>
      <c r="B46" s="161"/>
      <c r="C46" s="161"/>
      <c r="D46" s="164"/>
      <c r="E46" s="62" t="s">
        <v>89</v>
      </c>
      <c r="F46" s="42" t="s">
        <v>68</v>
      </c>
      <c r="G46" s="57">
        <v>294404.33</v>
      </c>
      <c r="H46" s="57">
        <v>294404.33</v>
      </c>
      <c r="I46" s="40">
        <v>1</v>
      </c>
      <c r="J46" s="57">
        <v>294404.33</v>
      </c>
    </row>
    <row r="47" spans="1:10" s="43" customFormat="1" ht="152.25">
      <c r="A47" s="161"/>
      <c r="B47" s="161"/>
      <c r="C47" s="161"/>
      <c r="D47" s="164"/>
      <c r="E47" s="62" t="s">
        <v>363</v>
      </c>
      <c r="F47" s="42" t="s">
        <v>68</v>
      </c>
      <c r="G47" s="57">
        <v>50000</v>
      </c>
      <c r="H47" s="57">
        <v>50000</v>
      </c>
      <c r="I47" s="40">
        <v>1</v>
      </c>
      <c r="J47" s="57"/>
    </row>
    <row r="48" spans="1:10" s="43" customFormat="1" ht="152.25">
      <c r="A48" s="161"/>
      <c r="B48" s="161"/>
      <c r="C48" s="161"/>
      <c r="D48" s="164"/>
      <c r="E48" s="62" t="s">
        <v>364</v>
      </c>
      <c r="F48" s="42" t="s">
        <v>68</v>
      </c>
      <c r="G48" s="57">
        <v>190000</v>
      </c>
      <c r="H48" s="57">
        <v>190000</v>
      </c>
      <c r="I48" s="40">
        <v>1</v>
      </c>
      <c r="J48" s="57"/>
    </row>
    <row r="49" spans="1:10" s="43" customFormat="1" ht="43.5" customHeight="1">
      <c r="A49" s="161"/>
      <c r="B49" s="161"/>
      <c r="C49" s="161"/>
      <c r="D49" s="164"/>
      <c r="E49" s="62" t="s">
        <v>398</v>
      </c>
      <c r="F49" s="42" t="s">
        <v>68</v>
      </c>
      <c r="G49" s="57">
        <v>600000</v>
      </c>
      <c r="H49" s="57">
        <v>600000</v>
      </c>
      <c r="I49" s="40">
        <v>1</v>
      </c>
      <c r="J49" s="57">
        <v>600000</v>
      </c>
    </row>
    <row r="50" spans="1:10" s="43" customFormat="1" ht="60.75" customHeight="1">
      <c r="A50" s="161"/>
      <c r="B50" s="161"/>
      <c r="C50" s="161"/>
      <c r="D50" s="164"/>
      <c r="E50" s="62" t="s">
        <v>83</v>
      </c>
      <c r="F50" s="42" t="s">
        <v>68</v>
      </c>
      <c r="G50" s="57">
        <v>45800</v>
      </c>
      <c r="H50" s="57">
        <v>45800</v>
      </c>
      <c r="I50" s="40">
        <v>1</v>
      </c>
      <c r="J50" s="57">
        <v>45800</v>
      </c>
    </row>
    <row r="51" spans="1:10" s="43" customFormat="1" ht="56.25">
      <c r="A51" s="161"/>
      <c r="B51" s="161"/>
      <c r="C51" s="161"/>
      <c r="D51" s="164"/>
      <c r="E51" s="62" t="s">
        <v>388</v>
      </c>
      <c r="F51" s="42" t="s">
        <v>68</v>
      </c>
      <c r="G51" s="57">
        <f>330000-35000</f>
        <v>295000</v>
      </c>
      <c r="H51" s="57">
        <v>-35000</v>
      </c>
      <c r="I51" s="40"/>
      <c r="J51" s="57">
        <v>-35000</v>
      </c>
    </row>
    <row r="52" spans="1:10" s="43" customFormat="1" ht="171.75">
      <c r="A52" s="161"/>
      <c r="B52" s="161"/>
      <c r="C52" s="161"/>
      <c r="D52" s="164"/>
      <c r="E52" s="62" t="s">
        <v>356</v>
      </c>
      <c r="F52" s="42" t="s">
        <v>68</v>
      </c>
      <c r="G52" s="57">
        <v>270000</v>
      </c>
      <c r="H52" s="57">
        <v>270000</v>
      </c>
      <c r="I52" s="40">
        <v>1</v>
      </c>
      <c r="J52" s="57">
        <v>270000</v>
      </c>
    </row>
    <row r="53" spans="1:10" s="43" customFormat="1" ht="120" customHeight="1">
      <c r="A53" s="161"/>
      <c r="B53" s="161"/>
      <c r="C53" s="161"/>
      <c r="D53" s="164"/>
      <c r="E53" s="62" t="s">
        <v>93</v>
      </c>
      <c r="F53" s="42" t="s">
        <v>68</v>
      </c>
      <c r="G53" s="57">
        <v>8100</v>
      </c>
      <c r="H53" s="57">
        <v>8100</v>
      </c>
      <c r="I53" s="40">
        <v>1</v>
      </c>
      <c r="J53" s="57">
        <v>8100</v>
      </c>
    </row>
    <row r="54" spans="1:10" s="43" customFormat="1" ht="75">
      <c r="A54" s="161"/>
      <c r="B54" s="161"/>
      <c r="C54" s="161"/>
      <c r="D54" s="164"/>
      <c r="E54" s="62" t="s">
        <v>408</v>
      </c>
      <c r="F54" s="42" t="s">
        <v>68</v>
      </c>
      <c r="G54" s="57">
        <v>100000</v>
      </c>
      <c r="H54" s="57">
        <v>100000</v>
      </c>
      <c r="I54" s="40">
        <v>1</v>
      </c>
      <c r="J54" s="57">
        <v>100000</v>
      </c>
    </row>
    <row r="55" spans="1:10" s="43" customFormat="1" ht="153">
      <c r="A55" s="161"/>
      <c r="B55" s="161"/>
      <c r="C55" s="161"/>
      <c r="D55" s="164"/>
      <c r="E55" s="62" t="s">
        <v>365</v>
      </c>
      <c r="F55" s="42" t="s">
        <v>68</v>
      </c>
      <c r="G55" s="57">
        <v>100000</v>
      </c>
      <c r="H55" s="57">
        <v>100000</v>
      </c>
      <c r="I55" s="40">
        <v>1</v>
      </c>
      <c r="J55" s="57"/>
    </row>
    <row r="56" spans="1:10" s="43" customFormat="1" ht="75">
      <c r="A56" s="161"/>
      <c r="B56" s="161"/>
      <c r="C56" s="161"/>
      <c r="D56" s="164"/>
      <c r="E56" s="62" t="s">
        <v>404</v>
      </c>
      <c r="F56" s="42" t="s">
        <v>68</v>
      </c>
      <c r="G56" s="57">
        <v>267000</v>
      </c>
      <c r="H56" s="57">
        <v>267000</v>
      </c>
      <c r="I56" s="40">
        <v>1</v>
      </c>
      <c r="J56" s="57">
        <v>267000</v>
      </c>
    </row>
    <row r="57" spans="1:10" s="43" customFormat="1" ht="137.25" customHeight="1">
      <c r="A57" s="161"/>
      <c r="B57" s="161"/>
      <c r="C57" s="161"/>
      <c r="D57" s="164"/>
      <c r="E57" s="62" t="s">
        <v>355</v>
      </c>
      <c r="F57" s="42" t="s">
        <v>68</v>
      </c>
      <c r="G57" s="57">
        <v>120000</v>
      </c>
      <c r="H57" s="57">
        <v>120000</v>
      </c>
      <c r="I57" s="40">
        <v>1</v>
      </c>
      <c r="J57" s="57">
        <v>120000</v>
      </c>
    </row>
    <row r="58" spans="1:10" s="43" customFormat="1" ht="94.5">
      <c r="A58" s="161"/>
      <c r="B58" s="161"/>
      <c r="C58" s="161"/>
      <c r="D58" s="164"/>
      <c r="E58" s="62" t="s">
        <v>92</v>
      </c>
      <c r="F58" s="42" t="s">
        <v>68</v>
      </c>
      <c r="G58" s="57">
        <v>3600</v>
      </c>
      <c r="H58" s="57">
        <v>3600</v>
      </c>
      <c r="I58" s="40">
        <v>1</v>
      </c>
      <c r="J58" s="57">
        <v>3600</v>
      </c>
    </row>
    <row r="59" spans="1:10" s="43" customFormat="1" ht="75">
      <c r="A59" s="161"/>
      <c r="B59" s="161"/>
      <c r="C59" s="161"/>
      <c r="D59" s="164"/>
      <c r="E59" s="42" t="s">
        <v>405</v>
      </c>
      <c r="F59" s="42" t="s">
        <v>68</v>
      </c>
      <c r="G59" s="57">
        <v>120000</v>
      </c>
      <c r="H59" s="57">
        <v>120000</v>
      </c>
      <c r="I59" s="40">
        <v>1</v>
      </c>
      <c r="J59" s="57">
        <v>120000</v>
      </c>
    </row>
    <row r="60" spans="1:10" s="43" customFormat="1" ht="75">
      <c r="A60" s="161"/>
      <c r="B60" s="161"/>
      <c r="C60" s="161"/>
      <c r="D60" s="164"/>
      <c r="E60" s="42" t="s">
        <v>407</v>
      </c>
      <c r="F60" s="42" t="s">
        <v>68</v>
      </c>
      <c r="G60" s="57">
        <v>120000</v>
      </c>
      <c r="H60" s="57">
        <v>120000</v>
      </c>
      <c r="I60" s="40">
        <v>1</v>
      </c>
      <c r="J60" s="57">
        <v>120000</v>
      </c>
    </row>
    <row r="61" spans="1:10" s="43" customFormat="1" ht="75">
      <c r="A61" s="161"/>
      <c r="B61" s="161"/>
      <c r="C61" s="161"/>
      <c r="D61" s="164"/>
      <c r="E61" s="62" t="s">
        <v>90</v>
      </c>
      <c r="F61" s="42" t="s">
        <v>68</v>
      </c>
      <c r="G61" s="57">
        <v>133923.13</v>
      </c>
      <c r="H61" s="57">
        <v>133923.13</v>
      </c>
      <c r="I61" s="40">
        <v>1</v>
      </c>
      <c r="J61" s="57">
        <v>133923.13</v>
      </c>
    </row>
    <row r="62" spans="1:10" s="43" customFormat="1" ht="75">
      <c r="A62" s="161"/>
      <c r="B62" s="161"/>
      <c r="C62" s="161"/>
      <c r="D62" s="164"/>
      <c r="E62" s="42" t="s">
        <v>406</v>
      </c>
      <c r="F62" s="42" t="s">
        <v>68</v>
      </c>
      <c r="G62" s="57">
        <v>80000</v>
      </c>
      <c r="H62" s="57">
        <v>80000</v>
      </c>
      <c r="I62" s="40">
        <v>1</v>
      </c>
      <c r="J62" s="57">
        <v>80000</v>
      </c>
    </row>
    <row r="63" spans="1:10" s="43" customFormat="1" ht="75">
      <c r="A63" s="161"/>
      <c r="B63" s="161"/>
      <c r="C63" s="161"/>
      <c r="D63" s="164"/>
      <c r="E63" s="42" t="s">
        <v>440</v>
      </c>
      <c r="F63" s="42" t="s">
        <v>68</v>
      </c>
      <c r="G63" s="57">
        <v>120000</v>
      </c>
      <c r="H63" s="57">
        <v>120000</v>
      </c>
      <c r="I63" s="40">
        <v>1</v>
      </c>
      <c r="J63" s="57">
        <v>120000</v>
      </c>
    </row>
    <row r="64" spans="1:10" s="43" customFormat="1" ht="134.25">
      <c r="A64" s="161"/>
      <c r="B64" s="161"/>
      <c r="C64" s="161"/>
      <c r="D64" s="164"/>
      <c r="E64" s="42" t="s">
        <v>439</v>
      </c>
      <c r="F64" s="42" t="s">
        <v>68</v>
      </c>
      <c r="G64" s="57">
        <v>190000</v>
      </c>
      <c r="H64" s="57">
        <v>190000</v>
      </c>
      <c r="I64" s="40">
        <v>1</v>
      </c>
      <c r="J64" s="57">
        <v>190000</v>
      </c>
    </row>
    <row r="65" spans="1:10" s="43" customFormat="1" ht="101.25" customHeight="1">
      <c r="A65" s="161"/>
      <c r="B65" s="161"/>
      <c r="C65" s="161"/>
      <c r="D65" s="164"/>
      <c r="E65" s="62" t="s">
        <v>91</v>
      </c>
      <c r="F65" s="42" t="s">
        <v>68</v>
      </c>
      <c r="G65" s="57">
        <v>5700</v>
      </c>
      <c r="H65" s="57">
        <v>5700</v>
      </c>
      <c r="I65" s="40">
        <v>1</v>
      </c>
      <c r="J65" s="57">
        <v>5700</v>
      </c>
    </row>
    <row r="66" spans="1:10" s="43" customFormat="1" ht="141" customHeight="1">
      <c r="A66" s="161"/>
      <c r="B66" s="161"/>
      <c r="C66" s="161"/>
      <c r="D66" s="164"/>
      <c r="E66" s="62" t="s">
        <v>357</v>
      </c>
      <c r="F66" s="42" t="s">
        <v>68</v>
      </c>
      <c r="G66" s="57">
        <v>80000</v>
      </c>
      <c r="H66" s="57">
        <v>80000</v>
      </c>
      <c r="I66" s="40">
        <v>1</v>
      </c>
      <c r="J66" s="57">
        <v>80000</v>
      </c>
    </row>
    <row r="67" spans="1:10" s="43" customFormat="1" ht="56.25">
      <c r="A67" s="161"/>
      <c r="B67" s="161"/>
      <c r="C67" s="161"/>
      <c r="D67" s="164"/>
      <c r="E67" s="62" t="s">
        <v>401</v>
      </c>
      <c r="F67" s="42" t="s">
        <v>68</v>
      </c>
      <c r="G67" s="57">
        <v>260297</v>
      </c>
      <c r="H67" s="57">
        <v>260297</v>
      </c>
      <c r="I67" s="40">
        <v>1</v>
      </c>
      <c r="J67" s="57">
        <v>260297</v>
      </c>
    </row>
    <row r="68" spans="1:10" s="43" customFormat="1" ht="57" customHeight="1">
      <c r="A68" s="161"/>
      <c r="B68" s="161"/>
      <c r="C68" s="161"/>
      <c r="D68" s="164"/>
      <c r="E68" s="62" t="s">
        <v>438</v>
      </c>
      <c r="F68" s="42" t="s">
        <v>68</v>
      </c>
      <c r="G68" s="57">
        <v>350000</v>
      </c>
      <c r="H68" s="57">
        <v>350000</v>
      </c>
      <c r="I68" s="40">
        <v>1</v>
      </c>
      <c r="J68" s="57">
        <v>350000</v>
      </c>
    </row>
    <row r="69" spans="1:10" s="43" customFormat="1" ht="93.75">
      <c r="A69" s="161"/>
      <c r="B69" s="161"/>
      <c r="C69" s="161"/>
      <c r="D69" s="164"/>
      <c r="E69" s="62" t="s">
        <v>402</v>
      </c>
      <c r="F69" s="42" t="s">
        <v>68</v>
      </c>
      <c r="G69" s="57">
        <v>100000</v>
      </c>
      <c r="H69" s="57">
        <v>100000</v>
      </c>
      <c r="I69" s="40">
        <v>1</v>
      </c>
      <c r="J69" s="57">
        <v>100000</v>
      </c>
    </row>
    <row r="70" spans="1:10" s="43" customFormat="1" ht="153">
      <c r="A70" s="161"/>
      <c r="B70" s="161"/>
      <c r="C70" s="161"/>
      <c r="D70" s="164"/>
      <c r="E70" s="62" t="s">
        <v>366</v>
      </c>
      <c r="F70" s="42" t="s">
        <v>68</v>
      </c>
      <c r="G70" s="57">
        <v>100000</v>
      </c>
      <c r="H70" s="57">
        <v>100000</v>
      </c>
      <c r="I70" s="40">
        <v>1</v>
      </c>
      <c r="J70" s="57"/>
    </row>
    <row r="71" spans="1:10" s="43" customFormat="1" ht="93.75">
      <c r="A71" s="162"/>
      <c r="B71" s="162"/>
      <c r="C71" s="162"/>
      <c r="D71" s="165"/>
      <c r="E71" s="42" t="s">
        <v>94</v>
      </c>
      <c r="F71" s="42" t="s">
        <v>68</v>
      </c>
      <c r="G71" s="57">
        <v>1000100</v>
      </c>
      <c r="H71" s="57">
        <v>1000100</v>
      </c>
      <c r="I71" s="40">
        <v>1</v>
      </c>
      <c r="J71" s="57">
        <f>1000100-50</f>
        <v>1000050</v>
      </c>
    </row>
    <row r="72" spans="1:10" s="43" customFormat="1">
      <c r="A72" s="160" t="s">
        <v>40</v>
      </c>
      <c r="B72" s="160" t="s">
        <v>39</v>
      </c>
      <c r="C72" s="160" t="s">
        <v>8</v>
      </c>
      <c r="D72" s="163" t="s">
        <v>41</v>
      </c>
      <c r="E72" s="129" t="s">
        <v>55</v>
      </c>
      <c r="F72" s="27"/>
      <c r="G72" s="55">
        <f>G73</f>
        <v>5629200</v>
      </c>
      <c r="H72" s="55">
        <f t="shared" ref="H72:J72" si="5">H73</f>
        <v>5629200</v>
      </c>
      <c r="I72" s="55"/>
      <c r="J72" s="55">
        <f t="shared" si="5"/>
        <v>5629200</v>
      </c>
    </row>
    <row r="73" spans="1:10" ht="37.5">
      <c r="A73" s="161"/>
      <c r="B73" s="161"/>
      <c r="C73" s="161"/>
      <c r="D73" s="164"/>
      <c r="E73" s="92" t="s">
        <v>204</v>
      </c>
      <c r="F73" s="92"/>
      <c r="G73" s="81">
        <f>G74+G75+G76+G77+G78</f>
        <v>5629200</v>
      </c>
      <c r="H73" s="81">
        <f t="shared" ref="H73:J73" si="6">H74+H75+H76+H77+H78</f>
        <v>5629200</v>
      </c>
      <c r="I73" s="81"/>
      <c r="J73" s="81">
        <f t="shared" si="6"/>
        <v>5629200</v>
      </c>
    </row>
    <row r="74" spans="1:10" ht="94.5">
      <c r="A74" s="161"/>
      <c r="B74" s="161"/>
      <c r="C74" s="161"/>
      <c r="D74" s="164"/>
      <c r="E74" s="93" t="s">
        <v>205</v>
      </c>
      <c r="F74" s="42"/>
      <c r="G74" s="88">
        <v>425000</v>
      </c>
      <c r="H74" s="88">
        <v>425000</v>
      </c>
      <c r="I74" s="40">
        <v>1</v>
      </c>
      <c r="J74" s="88">
        <v>425000</v>
      </c>
    </row>
    <row r="75" spans="1:10" ht="94.5">
      <c r="A75" s="161"/>
      <c r="B75" s="161"/>
      <c r="C75" s="161"/>
      <c r="D75" s="164"/>
      <c r="E75" s="93" t="s">
        <v>206</v>
      </c>
      <c r="F75" s="42"/>
      <c r="G75" s="88">
        <v>1500000</v>
      </c>
      <c r="H75" s="88">
        <v>1500000</v>
      </c>
      <c r="I75" s="40">
        <v>1</v>
      </c>
      <c r="J75" s="88">
        <v>1500000</v>
      </c>
    </row>
    <row r="76" spans="1:10" ht="94.5">
      <c r="A76" s="161"/>
      <c r="B76" s="161"/>
      <c r="C76" s="161"/>
      <c r="D76" s="164"/>
      <c r="E76" s="93" t="s">
        <v>207</v>
      </c>
      <c r="F76" s="42"/>
      <c r="G76" s="88">
        <v>750000</v>
      </c>
      <c r="H76" s="88">
        <v>750000</v>
      </c>
      <c r="I76" s="40">
        <v>1</v>
      </c>
      <c r="J76" s="88">
        <v>750000</v>
      </c>
    </row>
    <row r="77" spans="1:10" ht="94.5">
      <c r="A77" s="161"/>
      <c r="B77" s="161"/>
      <c r="C77" s="161"/>
      <c r="D77" s="164"/>
      <c r="E77" s="93" t="s">
        <v>208</v>
      </c>
      <c r="F77" s="42"/>
      <c r="G77" s="88">
        <v>825000</v>
      </c>
      <c r="H77" s="88">
        <v>825000</v>
      </c>
      <c r="I77" s="40">
        <v>1</v>
      </c>
      <c r="J77" s="88">
        <v>825000</v>
      </c>
    </row>
    <row r="78" spans="1:10" ht="37.5">
      <c r="A78" s="162"/>
      <c r="B78" s="162"/>
      <c r="C78" s="162"/>
      <c r="D78" s="165"/>
      <c r="E78" s="94" t="s">
        <v>431</v>
      </c>
      <c r="F78" s="94"/>
      <c r="G78" s="57">
        <v>2129200</v>
      </c>
      <c r="H78" s="57">
        <v>2129200</v>
      </c>
      <c r="I78" s="40">
        <v>1</v>
      </c>
      <c r="J78" s="57">
        <v>2129200</v>
      </c>
    </row>
    <row r="79" spans="1:10" ht="56.25">
      <c r="A79" s="66" t="s">
        <v>215</v>
      </c>
      <c r="B79" s="66" t="s">
        <v>216</v>
      </c>
      <c r="C79" s="66" t="s">
        <v>8</v>
      </c>
      <c r="D79" s="134" t="s">
        <v>217</v>
      </c>
      <c r="E79" s="92" t="s">
        <v>435</v>
      </c>
      <c r="F79" s="22" t="s">
        <v>68</v>
      </c>
      <c r="G79" s="82">
        <v>180000</v>
      </c>
      <c r="H79" s="82">
        <v>180000</v>
      </c>
      <c r="I79" s="34">
        <v>1</v>
      </c>
      <c r="J79" s="82">
        <v>180000</v>
      </c>
    </row>
    <row r="80" spans="1:10" ht="56.25">
      <c r="A80" s="30" t="s">
        <v>58</v>
      </c>
      <c r="B80" s="30" t="s">
        <v>57</v>
      </c>
      <c r="C80" s="30" t="s">
        <v>8</v>
      </c>
      <c r="D80" s="12" t="s">
        <v>56</v>
      </c>
      <c r="E80" s="23" t="s">
        <v>72</v>
      </c>
      <c r="F80" s="23" t="s">
        <v>68</v>
      </c>
      <c r="G80" s="53">
        <v>150000</v>
      </c>
      <c r="H80" s="53">
        <v>150000</v>
      </c>
      <c r="I80" s="34">
        <v>1</v>
      </c>
      <c r="J80" s="53">
        <v>150000</v>
      </c>
    </row>
    <row r="81" spans="1:10" ht="37.5">
      <c r="A81" s="160" t="s">
        <v>50</v>
      </c>
      <c r="B81" s="160" t="s">
        <v>23</v>
      </c>
      <c r="C81" s="160" t="s">
        <v>8</v>
      </c>
      <c r="D81" s="192" t="s">
        <v>73</v>
      </c>
      <c r="E81" s="193"/>
      <c r="F81" s="67" t="s">
        <v>68</v>
      </c>
      <c r="G81" s="55">
        <f>SUM(G82:G121)</f>
        <v>9516633.1999999993</v>
      </c>
      <c r="H81" s="55">
        <f>SUM(H82:H121)</f>
        <v>9516633.1999999993</v>
      </c>
      <c r="I81" s="55"/>
      <c r="J81" s="55">
        <f>SUM(J82:J121)</f>
        <v>6190468</v>
      </c>
    </row>
    <row r="82" spans="1:10" ht="150">
      <c r="A82" s="161"/>
      <c r="B82" s="161"/>
      <c r="C82" s="161"/>
      <c r="D82" s="168"/>
      <c r="E82" s="117" t="s">
        <v>358</v>
      </c>
      <c r="F82" s="23" t="s">
        <v>68</v>
      </c>
      <c r="G82" s="53">
        <v>195000</v>
      </c>
      <c r="H82" s="53">
        <v>195000</v>
      </c>
      <c r="I82" s="34">
        <v>1</v>
      </c>
      <c r="J82" s="53">
        <v>195000</v>
      </c>
    </row>
    <row r="83" spans="1:10" ht="150">
      <c r="A83" s="161"/>
      <c r="B83" s="161"/>
      <c r="C83" s="161"/>
      <c r="D83" s="169"/>
      <c r="E83" s="117" t="s">
        <v>359</v>
      </c>
      <c r="F83" s="23" t="s">
        <v>68</v>
      </c>
      <c r="G83" s="53">
        <v>400000</v>
      </c>
      <c r="H83" s="53">
        <v>400000</v>
      </c>
      <c r="I83" s="34">
        <v>1</v>
      </c>
      <c r="J83" s="53">
        <v>400000</v>
      </c>
    </row>
    <row r="84" spans="1:10" ht="75">
      <c r="A84" s="161"/>
      <c r="B84" s="161"/>
      <c r="C84" s="161"/>
      <c r="D84" s="169"/>
      <c r="E84" s="147" t="s">
        <v>414</v>
      </c>
      <c r="F84" s="23" t="s">
        <v>68</v>
      </c>
      <c r="G84" s="60">
        <v>500000</v>
      </c>
      <c r="H84" s="60">
        <v>500000</v>
      </c>
      <c r="I84" s="34">
        <v>1</v>
      </c>
      <c r="J84" s="60">
        <v>500000</v>
      </c>
    </row>
    <row r="85" spans="1:10" ht="150">
      <c r="A85" s="161"/>
      <c r="B85" s="161"/>
      <c r="C85" s="161"/>
      <c r="D85" s="169"/>
      <c r="E85" s="117" t="s">
        <v>360</v>
      </c>
      <c r="F85" s="23" t="s">
        <v>68</v>
      </c>
      <c r="G85" s="53">
        <v>46582</v>
      </c>
      <c r="H85" s="53">
        <v>46582</v>
      </c>
      <c r="I85" s="34">
        <v>1</v>
      </c>
      <c r="J85" s="53">
        <v>0</v>
      </c>
    </row>
    <row r="86" spans="1:10" ht="112.5">
      <c r="A86" s="161"/>
      <c r="B86" s="161"/>
      <c r="C86" s="161"/>
      <c r="D86" s="169"/>
      <c r="E86" s="121" t="s">
        <v>376</v>
      </c>
      <c r="F86" s="23" t="s">
        <v>68</v>
      </c>
      <c r="G86" s="122">
        <v>116452</v>
      </c>
      <c r="H86" s="149">
        <v>116452</v>
      </c>
      <c r="I86" s="34"/>
      <c r="J86" s="53"/>
    </row>
    <row r="87" spans="1:10" ht="93.75">
      <c r="A87" s="161"/>
      <c r="B87" s="161"/>
      <c r="C87" s="161"/>
      <c r="D87" s="169"/>
      <c r="E87" s="147" t="s">
        <v>415</v>
      </c>
      <c r="F87" s="23" t="s">
        <v>68</v>
      </c>
      <c r="G87" s="60">
        <v>200000</v>
      </c>
      <c r="H87" s="60">
        <v>200000</v>
      </c>
      <c r="I87" s="34">
        <v>1</v>
      </c>
      <c r="J87" s="60">
        <v>200000</v>
      </c>
    </row>
    <row r="88" spans="1:10" ht="112.5">
      <c r="A88" s="161"/>
      <c r="B88" s="161"/>
      <c r="C88" s="161"/>
      <c r="D88" s="169"/>
      <c r="E88" s="117" t="s">
        <v>361</v>
      </c>
      <c r="F88" s="23" t="s">
        <v>68</v>
      </c>
      <c r="G88" s="53">
        <v>428079.2</v>
      </c>
      <c r="H88" s="53">
        <v>428079.2</v>
      </c>
      <c r="I88" s="34">
        <v>1</v>
      </c>
      <c r="J88" s="53">
        <v>0</v>
      </c>
    </row>
    <row r="89" spans="1:10" ht="56.25">
      <c r="A89" s="161"/>
      <c r="B89" s="161"/>
      <c r="C89" s="161"/>
      <c r="D89" s="169"/>
      <c r="E89" s="147" t="s">
        <v>78</v>
      </c>
      <c r="F89" s="23" t="s">
        <v>68</v>
      </c>
      <c r="G89" s="53">
        <v>-200000</v>
      </c>
      <c r="H89" s="53">
        <v>-200000</v>
      </c>
      <c r="I89" s="34"/>
      <c r="J89" s="53">
        <v>-200000</v>
      </c>
    </row>
    <row r="90" spans="1:10" ht="56.25">
      <c r="A90" s="161"/>
      <c r="B90" s="161"/>
      <c r="C90" s="161"/>
      <c r="D90" s="169"/>
      <c r="E90" s="65" t="s">
        <v>124</v>
      </c>
      <c r="F90" s="23" t="s">
        <v>68</v>
      </c>
      <c r="G90" s="53">
        <v>200000</v>
      </c>
      <c r="H90" s="53">
        <v>200000</v>
      </c>
      <c r="I90" s="34">
        <v>1</v>
      </c>
      <c r="J90" s="53">
        <v>200000</v>
      </c>
    </row>
    <row r="91" spans="1:10" ht="37.5">
      <c r="A91" s="161"/>
      <c r="B91" s="161"/>
      <c r="C91" s="161"/>
      <c r="D91" s="169"/>
      <c r="E91" s="147" t="s">
        <v>96</v>
      </c>
      <c r="F91" s="23" t="s">
        <v>68</v>
      </c>
      <c r="G91" s="53">
        <v>350000</v>
      </c>
      <c r="H91" s="53">
        <v>350000</v>
      </c>
      <c r="I91" s="34">
        <v>1</v>
      </c>
      <c r="J91" s="53">
        <v>350000</v>
      </c>
    </row>
    <row r="92" spans="1:10" ht="56.25">
      <c r="A92" s="161"/>
      <c r="B92" s="161"/>
      <c r="C92" s="161"/>
      <c r="D92" s="169"/>
      <c r="E92" s="147" t="s">
        <v>409</v>
      </c>
      <c r="F92" s="23" t="s">
        <v>68</v>
      </c>
      <c r="G92" s="60">
        <v>250000</v>
      </c>
      <c r="H92" s="60">
        <v>250000</v>
      </c>
      <c r="I92" s="34">
        <v>1</v>
      </c>
      <c r="J92" s="60">
        <v>250000</v>
      </c>
    </row>
    <row r="93" spans="1:10" ht="93.75">
      <c r="A93" s="161"/>
      <c r="B93" s="161"/>
      <c r="C93" s="161"/>
      <c r="D93" s="169"/>
      <c r="E93" s="147" t="s">
        <v>441</v>
      </c>
      <c r="F93" s="23" t="s">
        <v>68</v>
      </c>
      <c r="G93" s="60">
        <v>160000</v>
      </c>
      <c r="H93" s="60">
        <v>160000</v>
      </c>
      <c r="I93" s="34">
        <v>1</v>
      </c>
      <c r="J93" s="60">
        <v>160000</v>
      </c>
    </row>
    <row r="94" spans="1:10" ht="56.25">
      <c r="A94" s="161"/>
      <c r="B94" s="161"/>
      <c r="C94" s="161"/>
      <c r="D94" s="169"/>
      <c r="E94" s="147" t="s">
        <v>416</v>
      </c>
      <c r="F94" s="23" t="s">
        <v>68</v>
      </c>
      <c r="G94" s="60">
        <v>180000</v>
      </c>
      <c r="H94" s="60">
        <v>180000</v>
      </c>
      <c r="I94" s="34">
        <v>1</v>
      </c>
      <c r="J94" s="60">
        <v>180000</v>
      </c>
    </row>
    <row r="95" spans="1:10" ht="187.5">
      <c r="A95" s="161"/>
      <c r="B95" s="161"/>
      <c r="C95" s="161"/>
      <c r="D95" s="169"/>
      <c r="E95" s="121" t="s">
        <v>369</v>
      </c>
      <c r="F95" s="23" t="s">
        <v>68</v>
      </c>
      <c r="G95" s="122">
        <v>99000</v>
      </c>
      <c r="H95" s="149">
        <v>99000</v>
      </c>
      <c r="I95" s="34"/>
      <c r="J95" s="53"/>
    </row>
    <row r="96" spans="1:10" ht="56.25">
      <c r="A96" s="161"/>
      <c r="B96" s="161"/>
      <c r="C96" s="161"/>
      <c r="D96" s="169"/>
      <c r="E96" s="147" t="s">
        <v>122</v>
      </c>
      <c r="F96" s="23" t="s">
        <v>68</v>
      </c>
      <c r="G96" s="53">
        <v>-200000</v>
      </c>
      <c r="H96" s="53">
        <v>-200000</v>
      </c>
      <c r="I96" s="34"/>
      <c r="J96" s="53">
        <v>-200000</v>
      </c>
    </row>
    <row r="97" spans="1:10" ht="75">
      <c r="A97" s="161"/>
      <c r="B97" s="161"/>
      <c r="C97" s="161"/>
      <c r="D97" s="169"/>
      <c r="E97" s="147" t="s">
        <v>123</v>
      </c>
      <c r="F97" s="23" t="s">
        <v>68</v>
      </c>
      <c r="G97" s="53">
        <v>200000</v>
      </c>
      <c r="H97" s="53">
        <v>200000</v>
      </c>
      <c r="I97" s="34">
        <v>1</v>
      </c>
      <c r="J97" s="53">
        <v>200000</v>
      </c>
    </row>
    <row r="98" spans="1:10" ht="75">
      <c r="A98" s="161"/>
      <c r="B98" s="161"/>
      <c r="C98" s="161"/>
      <c r="D98" s="169"/>
      <c r="E98" s="147" t="s">
        <v>411</v>
      </c>
      <c r="F98" s="23" t="s">
        <v>68</v>
      </c>
      <c r="G98" s="60">
        <v>300000</v>
      </c>
      <c r="H98" s="60">
        <v>300000</v>
      </c>
      <c r="I98" s="34">
        <v>1</v>
      </c>
      <c r="J98" s="60">
        <v>300000</v>
      </c>
    </row>
    <row r="99" spans="1:10" ht="56.25">
      <c r="A99" s="161"/>
      <c r="B99" s="161"/>
      <c r="C99" s="161"/>
      <c r="D99" s="169"/>
      <c r="E99" s="147" t="s">
        <v>412</v>
      </c>
      <c r="F99" s="23" t="s">
        <v>68</v>
      </c>
      <c r="G99" s="60">
        <v>350000</v>
      </c>
      <c r="H99" s="60">
        <v>350000</v>
      </c>
      <c r="I99" s="34">
        <v>1</v>
      </c>
      <c r="J99" s="60">
        <v>350000</v>
      </c>
    </row>
    <row r="100" spans="1:10" ht="112.5">
      <c r="A100" s="161"/>
      <c r="B100" s="161"/>
      <c r="C100" s="161"/>
      <c r="D100" s="169"/>
      <c r="E100" s="65" t="s">
        <v>125</v>
      </c>
      <c r="F100" s="23" t="s">
        <v>68</v>
      </c>
      <c r="G100" s="53">
        <v>277000</v>
      </c>
      <c r="H100" s="53">
        <v>277000</v>
      </c>
      <c r="I100" s="34">
        <v>1</v>
      </c>
      <c r="J100" s="53">
        <v>277000</v>
      </c>
    </row>
    <row r="101" spans="1:10" ht="75">
      <c r="A101" s="161"/>
      <c r="B101" s="161"/>
      <c r="C101" s="161"/>
      <c r="D101" s="169"/>
      <c r="E101" s="64" t="s">
        <v>98</v>
      </c>
      <c r="F101" s="23" t="s">
        <v>68</v>
      </c>
      <c r="G101" s="53">
        <v>450000</v>
      </c>
      <c r="H101" s="53">
        <v>450000</v>
      </c>
      <c r="I101" s="34">
        <v>1</v>
      </c>
      <c r="J101" s="53">
        <v>450000</v>
      </c>
    </row>
    <row r="102" spans="1:10" ht="56.25">
      <c r="A102" s="161"/>
      <c r="B102" s="161"/>
      <c r="C102" s="161"/>
      <c r="D102" s="169"/>
      <c r="E102" s="64" t="s">
        <v>443</v>
      </c>
      <c r="F102" s="23" t="s">
        <v>68</v>
      </c>
      <c r="G102" s="53">
        <v>150000</v>
      </c>
      <c r="H102" s="53">
        <v>150000</v>
      </c>
      <c r="I102" s="34">
        <v>1</v>
      </c>
      <c r="J102" s="53">
        <v>150000</v>
      </c>
    </row>
    <row r="103" spans="1:10" ht="93.75">
      <c r="A103" s="161"/>
      <c r="B103" s="161"/>
      <c r="C103" s="161"/>
      <c r="D103" s="169"/>
      <c r="E103" s="73" t="s">
        <v>95</v>
      </c>
      <c r="F103" s="23" t="s">
        <v>68</v>
      </c>
      <c r="G103" s="53">
        <v>500000</v>
      </c>
      <c r="H103" s="53">
        <v>500000</v>
      </c>
      <c r="I103" s="34">
        <v>1</v>
      </c>
      <c r="J103" s="53">
        <v>500000</v>
      </c>
    </row>
    <row r="104" spans="1:10" ht="112.5">
      <c r="A104" s="161"/>
      <c r="B104" s="161"/>
      <c r="C104" s="161"/>
      <c r="D104" s="169"/>
      <c r="E104" s="121" t="s">
        <v>371</v>
      </c>
      <c r="F104" s="23" t="s">
        <v>68</v>
      </c>
      <c r="G104" s="122">
        <v>100000</v>
      </c>
      <c r="H104" s="149">
        <v>100000</v>
      </c>
      <c r="I104" s="34"/>
      <c r="J104" s="53"/>
    </row>
    <row r="105" spans="1:10" ht="112.5">
      <c r="A105" s="161"/>
      <c r="B105" s="161"/>
      <c r="C105" s="161"/>
      <c r="D105" s="169"/>
      <c r="E105" s="121" t="s">
        <v>372</v>
      </c>
      <c r="F105" s="23" t="s">
        <v>68</v>
      </c>
      <c r="G105" s="122">
        <v>80000</v>
      </c>
      <c r="H105" s="149">
        <v>80000</v>
      </c>
      <c r="I105" s="34"/>
      <c r="J105" s="53"/>
    </row>
    <row r="106" spans="1:10" ht="56.25">
      <c r="A106" s="161"/>
      <c r="B106" s="161"/>
      <c r="C106" s="161"/>
      <c r="D106" s="169"/>
      <c r="E106" s="147" t="s">
        <v>442</v>
      </c>
      <c r="F106" s="23" t="s">
        <v>68</v>
      </c>
      <c r="G106" s="60">
        <v>200000</v>
      </c>
      <c r="H106" s="60">
        <v>200000</v>
      </c>
      <c r="I106" s="34">
        <v>1</v>
      </c>
      <c r="J106" s="60">
        <v>200000</v>
      </c>
    </row>
    <row r="107" spans="1:10" ht="112.5">
      <c r="A107" s="161"/>
      <c r="B107" s="161"/>
      <c r="C107" s="161"/>
      <c r="D107" s="169"/>
      <c r="E107" s="121" t="s">
        <v>375</v>
      </c>
      <c r="F107" s="23" t="s">
        <v>68</v>
      </c>
      <c r="G107" s="122">
        <v>112581</v>
      </c>
      <c r="H107" s="149">
        <v>112581</v>
      </c>
      <c r="I107" s="34"/>
      <c r="J107" s="53"/>
    </row>
    <row r="108" spans="1:10" ht="131.25">
      <c r="A108" s="161"/>
      <c r="B108" s="161"/>
      <c r="C108" s="161"/>
      <c r="D108" s="169"/>
      <c r="E108" s="148" t="s">
        <v>377</v>
      </c>
      <c r="F108" s="23" t="s">
        <v>68</v>
      </c>
      <c r="G108" s="149">
        <v>320000</v>
      </c>
      <c r="H108" s="149">
        <v>320000</v>
      </c>
      <c r="I108" s="34"/>
      <c r="J108" s="53"/>
    </row>
    <row r="109" spans="1:10" ht="56.25">
      <c r="A109" s="161"/>
      <c r="B109" s="161"/>
      <c r="C109" s="161"/>
      <c r="D109" s="169"/>
      <c r="E109" s="147" t="s">
        <v>417</v>
      </c>
      <c r="F109" s="23" t="s">
        <v>68</v>
      </c>
      <c r="G109" s="60">
        <v>100000</v>
      </c>
      <c r="H109" s="60">
        <v>100000</v>
      </c>
      <c r="I109" s="34">
        <v>1</v>
      </c>
      <c r="J109" s="60">
        <v>100000</v>
      </c>
    </row>
    <row r="110" spans="1:10" ht="131.25">
      <c r="A110" s="161"/>
      <c r="B110" s="161"/>
      <c r="C110" s="161"/>
      <c r="D110" s="169"/>
      <c r="E110" s="148" t="s">
        <v>378</v>
      </c>
      <c r="F110" s="23" t="s">
        <v>68</v>
      </c>
      <c r="G110" s="149">
        <v>320000</v>
      </c>
      <c r="H110" s="149">
        <v>320000</v>
      </c>
      <c r="I110" s="34"/>
      <c r="J110" s="53"/>
    </row>
    <row r="111" spans="1:10" ht="112.5">
      <c r="A111" s="161"/>
      <c r="B111" s="161"/>
      <c r="C111" s="161"/>
      <c r="D111" s="169"/>
      <c r="E111" s="148" t="s">
        <v>374</v>
      </c>
      <c r="F111" s="23" t="s">
        <v>68</v>
      </c>
      <c r="G111" s="149">
        <v>113471</v>
      </c>
      <c r="H111" s="149">
        <v>113471</v>
      </c>
      <c r="I111" s="34"/>
      <c r="J111" s="53"/>
    </row>
    <row r="112" spans="1:10" ht="75">
      <c r="A112" s="161"/>
      <c r="B112" s="161"/>
      <c r="C112" s="161"/>
      <c r="D112" s="169"/>
      <c r="E112" s="147" t="s">
        <v>410</v>
      </c>
      <c r="F112" s="23" t="s">
        <v>68</v>
      </c>
      <c r="G112" s="60">
        <v>150000</v>
      </c>
      <c r="H112" s="60">
        <v>150000</v>
      </c>
      <c r="I112" s="34">
        <v>1</v>
      </c>
      <c r="J112" s="60">
        <v>150000</v>
      </c>
    </row>
    <row r="113" spans="1:10" ht="168.75">
      <c r="A113" s="161"/>
      <c r="B113" s="161"/>
      <c r="C113" s="161"/>
      <c r="D113" s="169"/>
      <c r="E113" s="121" t="s">
        <v>373</v>
      </c>
      <c r="F113" s="23" t="s">
        <v>68</v>
      </c>
      <c r="G113" s="122">
        <v>1490000</v>
      </c>
      <c r="H113" s="149">
        <v>1490000</v>
      </c>
      <c r="I113" s="34"/>
      <c r="J113" s="53"/>
    </row>
    <row r="114" spans="1:10" ht="37.5">
      <c r="A114" s="161"/>
      <c r="B114" s="161"/>
      <c r="C114" s="161"/>
      <c r="D114" s="169"/>
      <c r="E114" s="147" t="s">
        <v>97</v>
      </c>
      <c r="F114" s="23" t="s">
        <v>68</v>
      </c>
      <c r="G114" s="53">
        <v>300000</v>
      </c>
      <c r="H114" s="53">
        <v>300000</v>
      </c>
      <c r="I114" s="34">
        <v>1</v>
      </c>
      <c r="J114" s="53">
        <v>300000</v>
      </c>
    </row>
    <row r="115" spans="1:10" ht="93.75">
      <c r="A115" s="161"/>
      <c r="B115" s="161"/>
      <c r="C115" s="161"/>
      <c r="D115" s="169"/>
      <c r="E115" s="147" t="s">
        <v>413</v>
      </c>
      <c r="F115" s="23" t="s">
        <v>68</v>
      </c>
      <c r="G115" s="60">
        <v>140000</v>
      </c>
      <c r="H115" s="60">
        <v>140000</v>
      </c>
      <c r="I115" s="34">
        <v>1</v>
      </c>
      <c r="J115" s="60">
        <v>140000</v>
      </c>
    </row>
    <row r="116" spans="1:10" ht="150">
      <c r="A116" s="161"/>
      <c r="B116" s="161"/>
      <c r="C116" s="161"/>
      <c r="D116" s="169"/>
      <c r="E116" s="121" t="s">
        <v>370</v>
      </c>
      <c r="F116" s="23" t="s">
        <v>68</v>
      </c>
      <c r="G116" s="122">
        <v>100000</v>
      </c>
      <c r="H116" s="149">
        <v>100000</v>
      </c>
      <c r="I116" s="34"/>
      <c r="J116" s="53"/>
    </row>
    <row r="117" spans="1:10" ht="37.5">
      <c r="A117" s="161"/>
      <c r="B117" s="161"/>
      <c r="C117" s="161"/>
      <c r="D117" s="169"/>
      <c r="E117" s="64" t="s">
        <v>99</v>
      </c>
      <c r="F117" s="23" t="s">
        <v>68</v>
      </c>
      <c r="G117" s="53">
        <v>18468</v>
      </c>
      <c r="H117" s="53">
        <v>18468</v>
      </c>
      <c r="I117" s="34">
        <v>1</v>
      </c>
      <c r="J117" s="53">
        <v>18468</v>
      </c>
    </row>
    <row r="118" spans="1:10" ht="37.5">
      <c r="A118" s="161"/>
      <c r="B118" s="161"/>
      <c r="C118" s="161"/>
      <c r="D118" s="169"/>
      <c r="E118" s="65" t="s">
        <v>100</v>
      </c>
      <c r="F118" s="23" t="s">
        <v>68</v>
      </c>
      <c r="G118" s="53">
        <f>200000+220000</f>
        <v>420000</v>
      </c>
      <c r="H118" s="53">
        <f>200000+220000</f>
        <v>420000</v>
      </c>
      <c r="I118" s="34">
        <v>1</v>
      </c>
      <c r="J118" s="53">
        <f>200000+220000</f>
        <v>420000</v>
      </c>
    </row>
    <row r="119" spans="1:10" ht="75">
      <c r="A119" s="161"/>
      <c r="B119" s="161"/>
      <c r="C119" s="161"/>
      <c r="D119" s="119"/>
      <c r="E119" s="65" t="s">
        <v>387</v>
      </c>
      <c r="F119" s="23" t="s">
        <v>68</v>
      </c>
      <c r="G119" s="53">
        <v>500000</v>
      </c>
      <c r="H119" s="53">
        <v>500000</v>
      </c>
      <c r="I119" s="34"/>
      <c r="J119" s="53">
        <v>500000</v>
      </c>
    </row>
    <row r="120" spans="1:10">
      <c r="A120" s="161"/>
      <c r="B120" s="161"/>
      <c r="C120" s="161"/>
      <c r="D120" s="119"/>
      <c r="E120" s="65" t="s">
        <v>237</v>
      </c>
      <c r="F120" s="23"/>
      <c r="G120" s="53">
        <v>-400000</v>
      </c>
      <c r="H120" s="53">
        <v>-400000</v>
      </c>
      <c r="I120" s="34"/>
      <c r="J120" s="53">
        <v>-400000</v>
      </c>
    </row>
    <row r="121" spans="1:10" ht="66.75" customHeight="1">
      <c r="A121" s="162"/>
      <c r="B121" s="162"/>
      <c r="C121" s="162"/>
      <c r="D121" s="133"/>
      <c r="E121" s="134" t="s">
        <v>433</v>
      </c>
      <c r="F121" s="22" t="s">
        <v>68</v>
      </c>
      <c r="G121" s="82">
        <v>500000</v>
      </c>
      <c r="H121" s="82">
        <v>500000</v>
      </c>
      <c r="I121" s="103"/>
      <c r="J121" s="82">
        <v>500000</v>
      </c>
    </row>
    <row r="122" spans="1:10" ht="37.5" customHeight="1">
      <c r="A122" s="66" t="s">
        <v>101</v>
      </c>
      <c r="B122" s="66" t="s">
        <v>32</v>
      </c>
      <c r="C122" s="66" t="s">
        <v>33</v>
      </c>
      <c r="D122" s="175" t="s">
        <v>34</v>
      </c>
      <c r="E122" s="175"/>
      <c r="F122" s="23" t="s">
        <v>68</v>
      </c>
      <c r="G122" s="53">
        <v>100140</v>
      </c>
      <c r="H122" s="53">
        <v>100140</v>
      </c>
      <c r="I122" s="34">
        <v>1</v>
      </c>
      <c r="J122" s="53">
        <v>100140</v>
      </c>
    </row>
    <row r="123" spans="1:10">
      <c r="A123" s="160" t="s">
        <v>53</v>
      </c>
      <c r="B123" s="181" t="s">
        <v>52</v>
      </c>
      <c r="C123" s="181" t="s">
        <v>10</v>
      </c>
      <c r="D123" s="163" t="s">
        <v>35</v>
      </c>
      <c r="E123" s="38" t="s">
        <v>55</v>
      </c>
      <c r="F123" s="38"/>
      <c r="G123" s="58">
        <f>G124+G125+G127</f>
        <v>1000220</v>
      </c>
      <c r="H123" s="58">
        <f>H124+H125+H126+H127</f>
        <v>1009056.6</v>
      </c>
      <c r="I123" s="58"/>
      <c r="J123" s="58">
        <f t="shared" ref="J123" si="7">J124+J125+J126+J127</f>
        <v>1009056.6</v>
      </c>
    </row>
    <row r="124" spans="1:10" ht="97.5" customHeight="1">
      <c r="A124" s="161"/>
      <c r="B124" s="182"/>
      <c r="C124" s="182"/>
      <c r="D124" s="164"/>
      <c r="E124" s="64" t="s">
        <v>102</v>
      </c>
      <c r="F124" s="50" t="s">
        <v>68</v>
      </c>
      <c r="G124" s="49">
        <v>190000</v>
      </c>
      <c r="H124" s="49">
        <v>190000</v>
      </c>
      <c r="I124" s="35">
        <v>1</v>
      </c>
      <c r="J124" s="49">
        <v>190000</v>
      </c>
    </row>
    <row r="125" spans="1:10" ht="56.25">
      <c r="A125" s="161"/>
      <c r="B125" s="182"/>
      <c r="C125" s="182"/>
      <c r="D125" s="164"/>
      <c r="E125" s="64" t="s">
        <v>103</v>
      </c>
      <c r="F125" s="50" t="s">
        <v>68</v>
      </c>
      <c r="G125" s="49">
        <v>785000</v>
      </c>
      <c r="H125" s="49">
        <v>785000</v>
      </c>
      <c r="I125" s="35">
        <v>1</v>
      </c>
      <c r="J125" s="49">
        <v>785000</v>
      </c>
    </row>
    <row r="126" spans="1:10" ht="75">
      <c r="A126" s="161"/>
      <c r="B126" s="182"/>
      <c r="C126" s="182"/>
      <c r="D126" s="164"/>
      <c r="E126" s="64" t="s">
        <v>430</v>
      </c>
      <c r="F126" s="135" t="s">
        <v>68</v>
      </c>
      <c r="G126" s="49"/>
      <c r="H126" s="49">
        <v>8836.6</v>
      </c>
      <c r="I126" s="35">
        <v>1</v>
      </c>
      <c r="J126" s="49">
        <v>8836.6</v>
      </c>
    </row>
    <row r="127" spans="1:10" ht="56.25">
      <c r="A127" s="162"/>
      <c r="B127" s="183"/>
      <c r="C127" s="183"/>
      <c r="D127" s="165"/>
      <c r="E127" s="64" t="s">
        <v>104</v>
      </c>
      <c r="F127" s="50" t="s">
        <v>68</v>
      </c>
      <c r="G127" s="49">
        <v>25220</v>
      </c>
      <c r="H127" s="49">
        <v>25220</v>
      </c>
      <c r="I127" s="35">
        <v>1</v>
      </c>
      <c r="J127" s="49">
        <v>25220</v>
      </c>
    </row>
    <row r="128" spans="1:10" ht="37.5">
      <c r="A128" s="160" t="s">
        <v>45</v>
      </c>
      <c r="B128" s="160" t="s">
        <v>44</v>
      </c>
      <c r="C128" s="160" t="s">
        <v>11</v>
      </c>
      <c r="D128" s="168" t="s">
        <v>46</v>
      </c>
      <c r="E128" s="129" t="s">
        <v>55</v>
      </c>
      <c r="F128" s="130" t="s">
        <v>68</v>
      </c>
      <c r="G128" s="58"/>
      <c r="H128" s="58">
        <f>H129+H133</f>
        <v>4747395.29</v>
      </c>
      <c r="I128" s="58"/>
      <c r="J128" s="58">
        <f t="shared" ref="J128" si="8">J129+J133</f>
        <v>4747395.29</v>
      </c>
    </row>
    <row r="129" spans="1:10" ht="56.25">
      <c r="A129" s="161"/>
      <c r="B129" s="161"/>
      <c r="C129" s="161"/>
      <c r="D129" s="169"/>
      <c r="E129" s="64" t="s">
        <v>434</v>
      </c>
      <c r="F129" s="11" t="s">
        <v>68</v>
      </c>
      <c r="G129" s="49"/>
      <c r="H129" s="49">
        <f>316000-68604.71+H130+H131+H132</f>
        <v>4047395.29</v>
      </c>
      <c r="I129" s="49"/>
      <c r="J129" s="49">
        <f t="shared" ref="J129" si="9">316000-68604.71+J130+J131+J132</f>
        <v>4047395.29</v>
      </c>
    </row>
    <row r="130" spans="1:10" ht="37.5">
      <c r="A130" s="161"/>
      <c r="B130" s="161"/>
      <c r="C130" s="161"/>
      <c r="D130" s="169"/>
      <c r="E130" s="45" t="s">
        <v>272</v>
      </c>
      <c r="F130" s="11" t="s">
        <v>68</v>
      </c>
      <c r="G130" s="97"/>
      <c r="H130" s="97">
        <v>1300000</v>
      </c>
      <c r="I130" s="35"/>
      <c r="J130" s="97">
        <v>1300000</v>
      </c>
    </row>
    <row r="131" spans="1:10" ht="37.5" customHeight="1">
      <c r="A131" s="161"/>
      <c r="B131" s="161"/>
      <c r="C131" s="161"/>
      <c r="D131" s="169"/>
      <c r="E131" s="45" t="s">
        <v>273</v>
      </c>
      <c r="F131" s="11" t="s">
        <v>68</v>
      </c>
      <c r="G131" s="97"/>
      <c r="H131" s="97">
        <v>1300000</v>
      </c>
      <c r="I131" s="35"/>
      <c r="J131" s="97">
        <v>1300000</v>
      </c>
    </row>
    <row r="132" spans="1:10" ht="37.5">
      <c r="A132" s="161"/>
      <c r="B132" s="161"/>
      <c r="C132" s="161"/>
      <c r="D132" s="169"/>
      <c r="E132" s="45" t="s">
        <v>274</v>
      </c>
      <c r="F132" s="11" t="s">
        <v>68</v>
      </c>
      <c r="G132" s="97"/>
      <c r="H132" s="97">
        <v>1200000</v>
      </c>
      <c r="I132" s="35"/>
      <c r="J132" s="97">
        <v>1200000</v>
      </c>
    </row>
    <row r="133" spans="1:10" ht="112.5">
      <c r="A133" s="162"/>
      <c r="B133" s="162"/>
      <c r="C133" s="162"/>
      <c r="D133" s="170"/>
      <c r="E133" s="128" t="s">
        <v>345</v>
      </c>
      <c r="F133" s="11" t="s">
        <v>68</v>
      </c>
      <c r="G133" s="49"/>
      <c r="H133" s="49">
        <v>700000</v>
      </c>
      <c r="I133" s="35"/>
      <c r="J133" s="49">
        <v>700000</v>
      </c>
    </row>
    <row r="134" spans="1:10" ht="132" customHeight="1">
      <c r="A134" s="77" t="s">
        <v>105</v>
      </c>
      <c r="B134" s="77" t="s">
        <v>106</v>
      </c>
      <c r="C134" s="77" t="s">
        <v>11</v>
      </c>
      <c r="D134" s="63" t="s">
        <v>107</v>
      </c>
      <c r="E134" s="115" t="s">
        <v>362</v>
      </c>
      <c r="F134" s="52" t="s">
        <v>68</v>
      </c>
      <c r="G134" s="53">
        <v>1000000</v>
      </c>
      <c r="H134" s="53">
        <v>1000000</v>
      </c>
      <c r="I134" s="35">
        <v>1</v>
      </c>
      <c r="J134" s="49">
        <v>1000000</v>
      </c>
    </row>
    <row r="135" spans="1:10">
      <c r="A135" s="160" t="s">
        <v>43</v>
      </c>
      <c r="B135" s="160" t="s">
        <v>42</v>
      </c>
      <c r="C135" s="160" t="s">
        <v>12</v>
      </c>
      <c r="D135" s="168" t="s">
        <v>13</v>
      </c>
      <c r="E135" s="38" t="s">
        <v>55</v>
      </c>
      <c r="F135" s="126"/>
      <c r="G135" s="55">
        <f>G136+G164+G166+G165</f>
        <v>4933624</v>
      </c>
      <c r="H135" s="55">
        <f>H136+H164+H166+H165</f>
        <v>4933624</v>
      </c>
      <c r="I135" s="55"/>
      <c r="J135" s="55">
        <f>J136+J164+J166+J165</f>
        <v>3097340</v>
      </c>
    </row>
    <row r="136" spans="1:10" ht="83.25" customHeight="1">
      <c r="A136" s="161"/>
      <c r="B136" s="161"/>
      <c r="C136" s="161"/>
      <c r="D136" s="169"/>
      <c r="E136" s="47" t="s">
        <v>77</v>
      </c>
      <c r="F136" s="50" t="s">
        <v>68</v>
      </c>
      <c r="G136" s="49">
        <f>SUM(G137:G163)</f>
        <v>4578624</v>
      </c>
      <c r="H136" s="49">
        <f t="shared" ref="H136:J136" si="10">SUM(H137:H163)</f>
        <v>4578624</v>
      </c>
      <c r="I136" s="49"/>
      <c r="J136" s="49">
        <f t="shared" si="10"/>
        <v>3037340</v>
      </c>
    </row>
    <row r="137" spans="1:10" ht="18.75" customHeight="1">
      <c r="A137" s="161"/>
      <c r="B137" s="161"/>
      <c r="C137" s="161"/>
      <c r="D137" s="169"/>
      <c r="E137" s="136" t="s">
        <v>418</v>
      </c>
      <c r="F137" s="45" t="s">
        <v>68</v>
      </c>
      <c r="G137" s="137">
        <v>100000</v>
      </c>
      <c r="H137" s="137">
        <v>100000</v>
      </c>
      <c r="I137" s="46">
        <v>1</v>
      </c>
      <c r="J137" s="137">
        <v>100000</v>
      </c>
    </row>
    <row r="138" spans="1:10" ht="58.5">
      <c r="A138" s="161"/>
      <c r="B138" s="161"/>
      <c r="C138" s="161"/>
      <c r="D138" s="169"/>
      <c r="E138" s="124" t="s">
        <v>382</v>
      </c>
      <c r="F138" s="123" t="s">
        <v>68</v>
      </c>
      <c r="G138" s="59">
        <v>117530</v>
      </c>
      <c r="H138" s="59">
        <v>117530</v>
      </c>
      <c r="I138" s="46"/>
      <c r="J138" s="59"/>
    </row>
    <row r="139" spans="1:10" ht="18.75" customHeight="1">
      <c r="A139" s="161"/>
      <c r="B139" s="161"/>
      <c r="C139" s="161"/>
      <c r="D139" s="169"/>
      <c r="E139" s="136" t="s">
        <v>419</v>
      </c>
      <c r="F139" s="45" t="s">
        <v>68</v>
      </c>
      <c r="G139" s="137">
        <v>90000</v>
      </c>
      <c r="H139" s="137">
        <v>90000</v>
      </c>
      <c r="I139" s="46">
        <v>1</v>
      </c>
      <c r="J139" s="137">
        <v>90000</v>
      </c>
    </row>
    <row r="140" spans="1:10" ht="37.5">
      <c r="A140" s="161"/>
      <c r="B140" s="161"/>
      <c r="C140" s="161"/>
      <c r="D140" s="169"/>
      <c r="E140" s="62" t="s">
        <v>108</v>
      </c>
      <c r="F140" s="45" t="s">
        <v>68</v>
      </c>
      <c r="G140" s="59">
        <v>36340</v>
      </c>
      <c r="H140" s="59">
        <v>36340</v>
      </c>
      <c r="I140" s="46">
        <v>1</v>
      </c>
      <c r="J140" s="59">
        <v>36340</v>
      </c>
    </row>
    <row r="141" spans="1:10" ht="78">
      <c r="A141" s="161"/>
      <c r="B141" s="161"/>
      <c r="C141" s="161"/>
      <c r="D141" s="169"/>
      <c r="E141" s="44" t="s">
        <v>354</v>
      </c>
      <c r="F141" s="45" t="s">
        <v>68</v>
      </c>
      <c r="G141" s="59">
        <v>16560</v>
      </c>
      <c r="H141" s="59">
        <v>16560</v>
      </c>
      <c r="I141" s="46">
        <v>1</v>
      </c>
      <c r="J141" s="59"/>
    </row>
    <row r="142" spans="1:10" ht="18.75" customHeight="1">
      <c r="A142" s="161"/>
      <c r="B142" s="161"/>
      <c r="C142" s="161"/>
      <c r="D142" s="169"/>
      <c r="E142" s="136" t="s">
        <v>424</v>
      </c>
      <c r="F142" s="45" t="s">
        <v>68</v>
      </c>
      <c r="G142" s="137">
        <v>100000</v>
      </c>
      <c r="H142" s="137">
        <v>100000</v>
      </c>
      <c r="I142" s="46">
        <v>1</v>
      </c>
      <c r="J142" s="137">
        <v>100000</v>
      </c>
    </row>
    <row r="143" spans="1:10" ht="18.75" customHeight="1">
      <c r="A143" s="161"/>
      <c r="B143" s="161"/>
      <c r="C143" s="161"/>
      <c r="D143" s="169"/>
      <c r="E143" s="44" t="s">
        <v>421</v>
      </c>
      <c r="F143" s="45" t="s">
        <v>68</v>
      </c>
      <c r="G143" s="138">
        <v>541000</v>
      </c>
      <c r="H143" s="138">
        <v>541000</v>
      </c>
      <c r="I143" s="46">
        <v>1</v>
      </c>
      <c r="J143" s="138">
        <v>541000</v>
      </c>
    </row>
    <row r="144" spans="1:10" ht="78">
      <c r="A144" s="161"/>
      <c r="B144" s="161"/>
      <c r="C144" s="161"/>
      <c r="D144" s="169"/>
      <c r="E144" s="124" t="s">
        <v>383</v>
      </c>
      <c r="F144" s="123" t="s">
        <v>68</v>
      </c>
      <c r="G144" s="59">
        <v>222504</v>
      </c>
      <c r="H144" s="59">
        <v>222504</v>
      </c>
      <c r="I144" s="46"/>
      <c r="J144" s="59"/>
    </row>
    <row r="145" spans="1:10" ht="18.75" customHeight="1">
      <c r="A145" s="161"/>
      <c r="B145" s="161"/>
      <c r="C145" s="161"/>
      <c r="D145" s="169"/>
      <c r="E145" s="136" t="s">
        <v>422</v>
      </c>
      <c r="F145" s="45" t="s">
        <v>68</v>
      </c>
      <c r="G145" s="139">
        <v>500000</v>
      </c>
      <c r="H145" s="139">
        <v>500000</v>
      </c>
      <c r="I145" s="46">
        <v>1</v>
      </c>
      <c r="J145" s="139">
        <v>500000</v>
      </c>
    </row>
    <row r="146" spans="1:10" ht="18.75" customHeight="1">
      <c r="A146" s="161"/>
      <c r="B146" s="161"/>
      <c r="C146" s="161"/>
      <c r="D146" s="169"/>
      <c r="E146" s="136" t="s">
        <v>420</v>
      </c>
      <c r="F146" s="45" t="s">
        <v>68</v>
      </c>
      <c r="G146" s="137">
        <v>300000</v>
      </c>
      <c r="H146" s="137">
        <v>300000</v>
      </c>
      <c r="I146" s="46">
        <v>1</v>
      </c>
      <c r="J146" s="137">
        <v>300000</v>
      </c>
    </row>
    <row r="147" spans="1:10" ht="18.75" customHeight="1">
      <c r="A147" s="161"/>
      <c r="B147" s="161"/>
      <c r="C147" s="161"/>
      <c r="D147" s="169"/>
      <c r="E147" s="62" t="s">
        <v>75</v>
      </c>
      <c r="F147" s="45" t="s">
        <v>68</v>
      </c>
      <c r="G147" s="59">
        <v>15490</v>
      </c>
      <c r="H147" s="59">
        <v>15490</v>
      </c>
      <c r="I147" s="46">
        <v>1</v>
      </c>
      <c r="J147" s="59">
        <v>15490</v>
      </c>
    </row>
    <row r="148" spans="1:10" ht="78">
      <c r="A148" s="161"/>
      <c r="B148" s="161"/>
      <c r="C148" s="161"/>
      <c r="D148" s="169"/>
      <c r="E148" s="44" t="s">
        <v>353</v>
      </c>
      <c r="F148" s="45" t="s">
        <v>68</v>
      </c>
      <c r="G148" s="59">
        <v>193830</v>
      </c>
      <c r="H148" s="59">
        <v>193830</v>
      </c>
      <c r="I148" s="46">
        <v>1</v>
      </c>
      <c r="J148" s="59"/>
    </row>
    <row r="149" spans="1:10" ht="18.75" customHeight="1">
      <c r="A149" s="161"/>
      <c r="B149" s="161"/>
      <c r="C149" s="161"/>
      <c r="D149" s="169"/>
      <c r="E149" s="136" t="s">
        <v>427</v>
      </c>
      <c r="F149" s="45" t="s">
        <v>68</v>
      </c>
      <c r="G149" s="137">
        <v>100000</v>
      </c>
      <c r="H149" s="137">
        <v>100000</v>
      </c>
      <c r="I149" s="46">
        <v>1</v>
      </c>
      <c r="J149" s="137">
        <v>100000</v>
      </c>
    </row>
    <row r="150" spans="1:10" ht="18.75" customHeight="1">
      <c r="A150" s="161"/>
      <c r="B150" s="161"/>
      <c r="C150" s="161"/>
      <c r="D150" s="169"/>
      <c r="E150" s="136" t="s">
        <v>428</v>
      </c>
      <c r="F150" s="45" t="s">
        <v>68</v>
      </c>
      <c r="G150" s="137">
        <v>200000</v>
      </c>
      <c r="H150" s="137">
        <v>200000</v>
      </c>
      <c r="I150" s="46">
        <v>1</v>
      </c>
      <c r="J150" s="137">
        <v>200000</v>
      </c>
    </row>
    <row r="151" spans="1:10" ht="58.5">
      <c r="A151" s="161"/>
      <c r="B151" s="161"/>
      <c r="C151" s="161"/>
      <c r="D151" s="169"/>
      <c r="E151" s="124" t="s">
        <v>379</v>
      </c>
      <c r="F151" s="123" t="s">
        <v>68</v>
      </c>
      <c r="G151" s="59">
        <v>265930</v>
      </c>
      <c r="H151" s="59">
        <v>265930</v>
      </c>
      <c r="I151" s="46"/>
      <c r="J151" s="59"/>
    </row>
    <row r="152" spans="1:10" ht="58.5">
      <c r="A152" s="161"/>
      <c r="B152" s="161"/>
      <c r="C152" s="161"/>
      <c r="D152" s="169"/>
      <c r="E152" s="124" t="s">
        <v>381</v>
      </c>
      <c r="F152" s="123" t="s">
        <v>68</v>
      </c>
      <c r="G152" s="59">
        <v>265930</v>
      </c>
      <c r="H152" s="59">
        <v>265930</v>
      </c>
      <c r="I152" s="46"/>
      <c r="J152" s="59"/>
    </row>
    <row r="153" spans="1:10" ht="19.5" customHeight="1">
      <c r="A153" s="161"/>
      <c r="B153" s="161"/>
      <c r="C153" s="161"/>
      <c r="D153" s="169"/>
      <c r="E153" s="62" t="s">
        <v>109</v>
      </c>
      <c r="F153" s="45" t="s">
        <v>68</v>
      </c>
      <c r="G153" s="59">
        <v>100000</v>
      </c>
      <c r="H153" s="59">
        <v>100000</v>
      </c>
      <c r="I153" s="46">
        <v>1</v>
      </c>
      <c r="J153" s="59">
        <v>100000</v>
      </c>
    </row>
    <row r="154" spans="1:10" ht="58.5">
      <c r="A154" s="161"/>
      <c r="B154" s="161"/>
      <c r="C154" s="161"/>
      <c r="D154" s="169"/>
      <c r="E154" s="124" t="s">
        <v>380</v>
      </c>
      <c r="F154" s="123" t="s">
        <v>68</v>
      </c>
      <c r="G154" s="59">
        <v>250000</v>
      </c>
      <c r="H154" s="59">
        <v>250000</v>
      </c>
      <c r="I154" s="46"/>
      <c r="J154" s="59"/>
    </row>
    <row r="155" spans="1:10" ht="77.25">
      <c r="A155" s="161"/>
      <c r="B155" s="161"/>
      <c r="C155" s="161"/>
      <c r="D155" s="169"/>
      <c r="E155" s="124" t="s">
        <v>386</v>
      </c>
      <c r="F155" s="123" t="s">
        <v>68</v>
      </c>
      <c r="G155" s="59">
        <v>137000</v>
      </c>
      <c r="H155" s="59">
        <v>137000</v>
      </c>
      <c r="I155" s="46"/>
      <c r="J155" s="59"/>
    </row>
    <row r="156" spans="1:10" ht="24" customHeight="1">
      <c r="A156" s="161"/>
      <c r="B156" s="161"/>
      <c r="C156" s="161"/>
      <c r="D156" s="169"/>
      <c r="E156" s="62" t="s">
        <v>110</v>
      </c>
      <c r="F156" s="45" t="s">
        <v>68</v>
      </c>
      <c r="G156" s="59">
        <v>120000</v>
      </c>
      <c r="H156" s="59">
        <v>120000</v>
      </c>
      <c r="I156" s="46">
        <v>1</v>
      </c>
      <c r="J156" s="59">
        <v>120000</v>
      </c>
    </row>
    <row r="157" spans="1:10" ht="58.5">
      <c r="A157" s="161"/>
      <c r="B157" s="161"/>
      <c r="C157" s="161"/>
      <c r="D157" s="169"/>
      <c r="E157" s="124" t="s">
        <v>384</v>
      </c>
      <c r="F157" s="123" t="s">
        <v>68</v>
      </c>
      <c r="G157" s="59">
        <v>72000</v>
      </c>
      <c r="H157" s="59">
        <v>72000</v>
      </c>
      <c r="I157" s="46"/>
      <c r="J157" s="59"/>
    </row>
    <row r="158" spans="1:10" ht="37.5">
      <c r="A158" s="161"/>
      <c r="B158" s="161"/>
      <c r="C158" s="161"/>
      <c r="D158" s="169"/>
      <c r="E158" s="62" t="s">
        <v>111</v>
      </c>
      <c r="F158" s="45" t="s">
        <v>68</v>
      </c>
      <c r="G158" s="59">
        <v>150000</v>
      </c>
      <c r="H158" s="59">
        <v>150000</v>
      </c>
      <c r="I158" s="46">
        <v>1</v>
      </c>
      <c r="J158" s="59">
        <v>150000</v>
      </c>
    </row>
    <row r="159" spans="1:10" ht="21.75" customHeight="1">
      <c r="A159" s="161"/>
      <c r="B159" s="161"/>
      <c r="C159" s="161"/>
      <c r="D159" s="169"/>
      <c r="E159" s="62" t="s">
        <v>79</v>
      </c>
      <c r="F159" s="45" t="s">
        <v>68</v>
      </c>
      <c r="G159" s="59">
        <v>-11800</v>
      </c>
      <c r="H159" s="59">
        <v>-11800</v>
      </c>
      <c r="I159" s="46"/>
      <c r="J159" s="59">
        <v>-11800</v>
      </c>
    </row>
    <row r="160" spans="1:10" ht="18.75" customHeight="1">
      <c r="A160" s="161"/>
      <c r="B160" s="161"/>
      <c r="C160" s="161"/>
      <c r="D160" s="169"/>
      <c r="E160" s="136" t="s">
        <v>425</v>
      </c>
      <c r="F160" s="45" t="s">
        <v>68</v>
      </c>
      <c r="G160" s="137">
        <v>200000</v>
      </c>
      <c r="H160" s="137">
        <v>200000</v>
      </c>
      <c r="I160" s="46">
        <v>1</v>
      </c>
      <c r="J160" s="137">
        <v>200000</v>
      </c>
    </row>
    <row r="161" spans="1:10" ht="19.5" customHeight="1">
      <c r="A161" s="161"/>
      <c r="B161" s="161"/>
      <c r="C161" s="161"/>
      <c r="D161" s="169"/>
      <c r="E161" s="62" t="s">
        <v>80</v>
      </c>
      <c r="F161" s="45" t="s">
        <v>68</v>
      </c>
      <c r="G161" s="59">
        <v>-3690</v>
      </c>
      <c r="H161" s="59">
        <v>-3690</v>
      </c>
      <c r="I161" s="46"/>
      <c r="J161" s="59">
        <v>-3690</v>
      </c>
    </row>
    <row r="162" spans="1:10" ht="18.75" customHeight="1">
      <c r="A162" s="161"/>
      <c r="B162" s="161"/>
      <c r="C162" s="161"/>
      <c r="D162" s="169"/>
      <c r="E162" s="136" t="s">
        <v>423</v>
      </c>
      <c r="F162" s="45" t="s">
        <v>68</v>
      </c>
      <c r="G162" s="137">
        <v>300000</v>
      </c>
      <c r="H162" s="137">
        <v>300000</v>
      </c>
      <c r="I162" s="46">
        <v>1</v>
      </c>
      <c r="J162" s="137">
        <v>300000</v>
      </c>
    </row>
    <row r="163" spans="1:10" ht="18.75" customHeight="1">
      <c r="A163" s="161"/>
      <c r="B163" s="161"/>
      <c r="C163" s="161"/>
      <c r="D163" s="169"/>
      <c r="E163" s="136" t="s">
        <v>426</v>
      </c>
      <c r="F163" s="45" t="s">
        <v>68</v>
      </c>
      <c r="G163" s="137">
        <v>200000</v>
      </c>
      <c r="H163" s="137">
        <v>200000</v>
      </c>
      <c r="I163" s="46">
        <v>1</v>
      </c>
      <c r="J163" s="137">
        <v>200000</v>
      </c>
    </row>
    <row r="164" spans="1:10" ht="75">
      <c r="A164" s="161"/>
      <c r="B164" s="161"/>
      <c r="C164" s="161"/>
      <c r="D164" s="169"/>
      <c r="E164" s="121" t="s">
        <v>429</v>
      </c>
      <c r="F164" s="125" t="s">
        <v>68</v>
      </c>
      <c r="G164" s="49">
        <v>30000</v>
      </c>
      <c r="H164" s="49">
        <v>30000</v>
      </c>
      <c r="I164" s="35"/>
      <c r="J164" s="49">
        <v>30000</v>
      </c>
    </row>
    <row r="165" spans="1:10" ht="75">
      <c r="A165" s="161"/>
      <c r="B165" s="161"/>
      <c r="C165" s="161"/>
      <c r="D165" s="169"/>
      <c r="E165" s="121" t="s">
        <v>444</v>
      </c>
      <c r="F165" s="125" t="s">
        <v>68</v>
      </c>
      <c r="G165" s="49">
        <v>30000</v>
      </c>
      <c r="H165" s="49">
        <v>30000</v>
      </c>
      <c r="I165" s="35"/>
      <c r="J165" s="49">
        <v>30000</v>
      </c>
    </row>
    <row r="166" spans="1:10" ht="131.25">
      <c r="A166" s="162"/>
      <c r="B166" s="162"/>
      <c r="C166" s="162"/>
      <c r="D166" s="170"/>
      <c r="E166" s="121" t="s">
        <v>385</v>
      </c>
      <c r="F166" s="125" t="s">
        <v>68</v>
      </c>
      <c r="G166" s="49">
        <v>295000</v>
      </c>
      <c r="H166" s="49">
        <v>295000</v>
      </c>
      <c r="I166" s="35"/>
      <c r="J166" s="49"/>
    </row>
    <row r="167" spans="1:10" s="10" customFormat="1" ht="41.25" customHeight="1">
      <c r="A167" s="5" t="s">
        <v>4</v>
      </c>
      <c r="B167" s="5"/>
      <c r="C167" s="5"/>
      <c r="D167" s="158" t="s">
        <v>9</v>
      </c>
      <c r="E167" s="159"/>
      <c r="F167" s="70"/>
      <c r="G167" s="54">
        <f>G168</f>
        <v>217029540</v>
      </c>
      <c r="H167" s="54">
        <f>H168</f>
        <v>12200000</v>
      </c>
      <c r="I167" s="31"/>
      <c r="J167" s="54">
        <f>J168</f>
        <v>10200000</v>
      </c>
    </row>
    <row r="168" spans="1:10" s="10" customFormat="1" ht="41.25" customHeight="1">
      <c r="A168" s="5" t="s">
        <v>5</v>
      </c>
      <c r="B168" s="5"/>
      <c r="C168" s="5"/>
      <c r="D168" s="158" t="s">
        <v>9</v>
      </c>
      <c r="E168" s="159"/>
      <c r="F168" s="70"/>
      <c r="G168" s="54">
        <f>G169</f>
        <v>217029540</v>
      </c>
      <c r="H168" s="54">
        <f t="shared" ref="H168:J168" si="11">H169</f>
        <v>12200000</v>
      </c>
      <c r="I168" s="54"/>
      <c r="J168" s="54">
        <f t="shared" si="11"/>
        <v>10200000</v>
      </c>
    </row>
    <row r="169" spans="1:10" ht="18.75" customHeight="1">
      <c r="A169" s="160" t="s">
        <v>54</v>
      </c>
      <c r="B169" s="160" t="s">
        <v>52</v>
      </c>
      <c r="C169" s="160" t="s">
        <v>10</v>
      </c>
      <c r="D169" s="163" t="s">
        <v>35</v>
      </c>
      <c r="E169" s="28" t="s">
        <v>55</v>
      </c>
      <c r="F169" s="28"/>
      <c r="G169" s="58">
        <f>SUM(G170:G172)</f>
        <v>217029540</v>
      </c>
      <c r="H169" s="58">
        <f>SUM(H170:H178)</f>
        <v>12200000</v>
      </c>
      <c r="I169" s="58"/>
      <c r="J169" s="58">
        <f t="shared" ref="J169" si="12">SUM(J170:J178)</f>
        <v>10200000</v>
      </c>
    </row>
    <row r="170" spans="1:10" ht="75">
      <c r="A170" s="161"/>
      <c r="B170" s="161"/>
      <c r="C170" s="161"/>
      <c r="D170" s="164"/>
      <c r="E170" s="73" t="s">
        <v>69</v>
      </c>
      <c r="F170" s="11" t="s">
        <v>71</v>
      </c>
      <c r="G170" s="56">
        <v>217029540</v>
      </c>
      <c r="H170" s="60">
        <f>5200000</f>
        <v>5200000</v>
      </c>
      <c r="I170" s="79"/>
      <c r="J170" s="60">
        <f>5200000-3000000</f>
        <v>2200000</v>
      </c>
    </row>
    <row r="171" spans="1:10" ht="56.25">
      <c r="A171" s="161"/>
      <c r="B171" s="161"/>
      <c r="C171" s="161"/>
      <c r="D171" s="164"/>
      <c r="E171" s="118" t="s">
        <v>300</v>
      </c>
      <c r="F171" s="120"/>
      <c r="G171" s="56"/>
      <c r="H171" s="60"/>
      <c r="I171" s="79"/>
      <c r="J171" s="60">
        <v>3000000</v>
      </c>
    </row>
    <row r="172" spans="1:10" ht="126" customHeight="1">
      <c r="A172" s="161"/>
      <c r="B172" s="161"/>
      <c r="C172" s="161"/>
      <c r="D172" s="164"/>
      <c r="E172" s="117" t="s">
        <v>352</v>
      </c>
      <c r="F172" s="116"/>
      <c r="G172" s="56"/>
      <c r="H172" s="60">
        <v>2000000</v>
      </c>
      <c r="I172" s="79"/>
      <c r="J172" s="60"/>
    </row>
    <row r="173" spans="1:10" ht="150">
      <c r="A173" s="161"/>
      <c r="B173" s="161"/>
      <c r="C173" s="161"/>
      <c r="D173" s="164"/>
      <c r="E173" s="152" t="s">
        <v>304</v>
      </c>
      <c r="F173" s="151"/>
      <c r="G173" s="56"/>
      <c r="H173" s="60">
        <f>-770000-340000-260000-320000</f>
        <v>-1690000</v>
      </c>
      <c r="I173" s="79"/>
      <c r="J173" s="60"/>
    </row>
    <row r="174" spans="1:10" ht="219" customHeight="1">
      <c r="A174" s="161"/>
      <c r="B174" s="161"/>
      <c r="C174" s="161"/>
      <c r="D174" s="164"/>
      <c r="E174" s="153" t="s">
        <v>447</v>
      </c>
      <c r="F174" s="154" t="s">
        <v>68</v>
      </c>
      <c r="G174" s="56">
        <v>7700000</v>
      </c>
      <c r="H174" s="60">
        <v>770000</v>
      </c>
      <c r="I174" s="79">
        <v>1</v>
      </c>
      <c r="J174" s="60"/>
    </row>
    <row r="175" spans="1:10" ht="156.75" customHeight="1">
      <c r="A175" s="161"/>
      <c r="B175" s="161"/>
      <c r="C175" s="161"/>
      <c r="D175" s="164"/>
      <c r="E175" s="153" t="s">
        <v>448</v>
      </c>
      <c r="F175" s="154" t="s">
        <v>68</v>
      </c>
      <c r="G175" s="56">
        <v>3400000</v>
      </c>
      <c r="H175" s="60">
        <v>340000</v>
      </c>
      <c r="I175" s="79">
        <v>1</v>
      </c>
      <c r="J175" s="60"/>
    </row>
    <row r="176" spans="1:10" ht="154.5" customHeight="1">
      <c r="A176" s="161"/>
      <c r="B176" s="161"/>
      <c r="C176" s="161"/>
      <c r="D176" s="164"/>
      <c r="E176" s="153" t="s">
        <v>449</v>
      </c>
      <c r="F176" s="154" t="s">
        <v>68</v>
      </c>
      <c r="G176" s="56">
        <v>2600000</v>
      </c>
      <c r="H176" s="60">
        <v>260000</v>
      </c>
      <c r="I176" s="79">
        <v>1</v>
      </c>
      <c r="J176" s="60"/>
    </row>
    <row r="177" spans="1:10" ht="135.75" customHeight="1">
      <c r="A177" s="162"/>
      <c r="B177" s="162"/>
      <c r="C177" s="162"/>
      <c r="D177" s="165"/>
      <c r="E177" s="153" t="s">
        <v>450</v>
      </c>
      <c r="F177" s="154" t="s">
        <v>68</v>
      </c>
      <c r="G177" s="56">
        <v>3200000</v>
      </c>
      <c r="H177" s="60">
        <v>320000</v>
      </c>
      <c r="I177" s="79">
        <v>1</v>
      </c>
      <c r="J177" s="60"/>
    </row>
    <row r="178" spans="1:10" ht="63" customHeight="1">
      <c r="A178" s="6" t="s">
        <v>311</v>
      </c>
      <c r="B178" s="6" t="s">
        <v>312</v>
      </c>
      <c r="C178" s="6" t="s">
        <v>313</v>
      </c>
      <c r="D178" s="7" t="s">
        <v>314</v>
      </c>
      <c r="E178" s="11" t="s">
        <v>315</v>
      </c>
      <c r="F178" s="11" t="s">
        <v>316</v>
      </c>
      <c r="G178" s="82">
        <v>155214024</v>
      </c>
      <c r="H178" s="91">
        <v>5000000</v>
      </c>
      <c r="I178" s="79"/>
      <c r="J178" s="91">
        <v>5000000</v>
      </c>
    </row>
    <row r="179" spans="1:10" s="10" customFormat="1" ht="18.75" customHeight="1">
      <c r="A179" s="5" t="s">
        <v>47</v>
      </c>
      <c r="B179" s="9"/>
      <c r="C179" s="9"/>
      <c r="D179" s="158" t="s">
        <v>48</v>
      </c>
      <c r="E179" s="159"/>
      <c r="F179" s="70"/>
      <c r="G179" s="54">
        <f>G180</f>
        <v>-5503348</v>
      </c>
      <c r="H179" s="54">
        <f>H180</f>
        <v>-5503348</v>
      </c>
      <c r="I179" s="31"/>
      <c r="J179" s="54">
        <f>J180</f>
        <v>2213300</v>
      </c>
    </row>
    <row r="180" spans="1:10" s="10" customFormat="1" ht="18.75" customHeight="1">
      <c r="A180" s="5" t="s">
        <v>51</v>
      </c>
      <c r="B180" s="9"/>
      <c r="C180" s="9"/>
      <c r="D180" s="158" t="s">
        <v>48</v>
      </c>
      <c r="E180" s="159"/>
      <c r="F180" s="70"/>
      <c r="G180" s="54">
        <f>G181+G182+G184</f>
        <v>-5503348</v>
      </c>
      <c r="H180" s="54">
        <f t="shared" ref="H180:J180" si="13">H181+H182+H184</f>
        <v>-5503348</v>
      </c>
      <c r="I180" s="54"/>
      <c r="J180" s="54">
        <f t="shared" si="13"/>
        <v>2213300</v>
      </c>
    </row>
    <row r="181" spans="1:10" s="10" customFormat="1" ht="56.25">
      <c r="A181" s="6" t="s">
        <v>337</v>
      </c>
      <c r="B181" s="25" t="s">
        <v>49</v>
      </c>
      <c r="C181" s="25" t="s">
        <v>338</v>
      </c>
      <c r="D181" s="24" t="s">
        <v>339</v>
      </c>
      <c r="E181" s="116" t="s">
        <v>351</v>
      </c>
      <c r="F181" s="114"/>
      <c r="G181" s="56">
        <f>-8472398-600000</f>
        <v>-9072398</v>
      </c>
      <c r="H181" s="56">
        <f>-8472398-600000</f>
        <v>-9072398</v>
      </c>
      <c r="I181" s="54"/>
      <c r="J181" s="54"/>
    </row>
    <row r="182" spans="1:10" s="43" customFormat="1" ht="20.25" customHeight="1">
      <c r="A182" s="6" t="s">
        <v>342</v>
      </c>
      <c r="B182" s="25" t="s">
        <v>343</v>
      </c>
      <c r="C182" s="25" t="s">
        <v>49</v>
      </c>
      <c r="D182" s="24" t="s">
        <v>344</v>
      </c>
      <c r="E182" s="22" t="s">
        <v>55</v>
      </c>
      <c r="F182" s="22"/>
      <c r="G182" s="82">
        <f>G183</f>
        <v>-700000</v>
      </c>
      <c r="H182" s="82">
        <f t="shared" ref="H182:J182" si="14">H183</f>
        <v>-700000</v>
      </c>
      <c r="I182" s="82"/>
      <c r="J182" s="82">
        <f t="shared" si="14"/>
        <v>-700000</v>
      </c>
    </row>
    <row r="183" spans="1:10" s="43" customFormat="1" ht="112.5">
      <c r="A183" s="105"/>
      <c r="B183" s="106"/>
      <c r="C183" s="106"/>
      <c r="D183" s="41"/>
      <c r="E183" s="42" t="s">
        <v>345</v>
      </c>
      <c r="F183" s="42" t="s">
        <v>68</v>
      </c>
      <c r="G183" s="88">
        <v>-700000</v>
      </c>
      <c r="H183" s="107">
        <v>-700000</v>
      </c>
      <c r="I183" s="108">
        <v>1</v>
      </c>
      <c r="J183" s="107">
        <v>-700000</v>
      </c>
    </row>
    <row r="184" spans="1:10" s="43" customFormat="1" ht="75">
      <c r="A184" s="6" t="s">
        <v>112</v>
      </c>
      <c r="B184" s="25" t="s">
        <v>113</v>
      </c>
      <c r="C184" s="25" t="s">
        <v>49</v>
      </c>
      <c r="D184" s="24" t="s">
        <v>114</v>
      </c>
      <c r="E184" s="22" t="s">
        <v>55</v>
      </c>
      <c r="F184" s="22"/>
      <c r="G184" s="56">
        <f>SUM(G185:G190)</f>
        <v>4269050</v>
      </c>
      <c r="H184" s="56">
        <f t="shared" ref="H184:J184" si="15">SUM(H185:H190)</f>
        <v>4269050</v>
      </c>
      <c r="I184" s="56"/>
      <c r="J184" s="56">
        <f t="shared" si="15"/>
        <v>2913300</v>
      </c>
    </row>
    <row r="185" spans="1:10" s="43" customFormat="1" ht="75">
      <c r="A185" s="6"/>
      <c r="B185" s="25"/>
      <c r="C185" s="25"/>
      <c r="D185" s="24"/>
      <c r="E185" s="41" t="s">
        <v>115</v>
      </c>
      <c r="F185" s="42" t="s">
        <v>68</v>
      </c>
      <c r="G185" s="68">
        <v>1959200</v>
      </c>
      <c r="H185" s="68">
        <v>1959200</v>
      </c>
      <c r="I185" s="150">
        <v>1</v>
      </c>
      <c r="J185" s="68">
        <v>1959200</v>
      </c>
    </row>
    <row r="186" spans="1:10" s="43" customFormat="1" ht="75">
      <c r="A186" s="6"/>
      <c r="B186" s="25"/>
      <c r="C186" s="25"/>
      <c r="D186" s="24"/>
      <c r="E186" s="41" t="s">
        <v>116</v>
      </c>
      <c r="F186" s="42" t="s">
        <v>68</v>
      </c>
      <c r="G186" s="68">
        <v>113750</v>
      </c>
      <c r="H186" s="68">
        <v>113750</v>
      </c>
      <c r="I186" s="150">
        <v>1</v>
      </c>
      <c r="J186" s="68">
        <v>113000</v>
      </c>
    </row>
    <row r="187" spans="1:10" s="43" customFormat="1" ht="56.25">
      <c r="A187" s="6"/>
      <c r="B187" s="25"/>
      <c r="C187" s="25"/>
      <c r="D187" s="24"/>
      <c r="E187" s="41" t="s">
        <v>117</v>
      </c>
      <c r="F187" s="42" t="s">
        <v>68</v>
      </c>
      <c r="G187" s="68">
        <v>1550000</v>
      </c>
      <c r="H187" s="68">
        <v>1550000</v>
      </c>
      <c r="I187" s="150">
        <v>1</v>
      </c>
      <c r="J187" s="68">
        <f>1550000-1355000</f>
        <v>195000</v>
      </c>
    </row>
    <row r="188" spans="1:10" s="43" customFormat="1" ht="112.5">
      <c r="A188" s="6"/>
      <c r="B188" s="25"/>
      <c r="C188" s="25"/>
      <c r="D188" s="24"/>
      <c r="E188" s="41" t="s">
        <v>118</v>
      </c>
      <c r="F188" s="42" t="s">
        <v>68</v>
      </c>
      <c r="G188" s="68">
        <v>624100</v>
      </c>
      <c r="H188" s="68">
        <v>624100</v>
      </c>
      <c r="I188" s="150">
        <v>1</v>
      </c>
      <c r="J188" s="68">
        <v>624100</v>
      </c>
    </row>
    <row r="189" spans="1:10" s="43" customFormat="1" ht="112.5">
      <c r="A189" s="6"/>
      <c r="B189" s="25"/>
      <c r="C189" s="25"/>
      <c r="D189" s="24"/>
      <c r="E189" s="41" t="s">
        <v>119</v>
      </c>
      <c r="F189" s="42" t="s">
        <v>68</v>
      </c>
      <c r="G189" s="68">
        <v>7000</v>
      </c>
      <c r="H189" s="68">
        <v>7000</v>
      </c>
      <c r="I189" s="150">
        <v>1</v>
      </c>
      <c r="J189" s="68">
        <v>7000</v>
      </c>
    </row>
    <row r="190" spans="1:10" s="43" customFormat="1" ht="168.75">
      <c r="A190" s="6"/>
      <c r="B190" s="25"/>
      <c r="C190" s="25"/>
      <c r="D190" s="24"/>
      <c r="E190" s="41" t="s">
        <v>120</v>
      </c>
      <c r="F190" s="42" t="s">
        <v>68</v>
      </c>
      <c r="G190" s="68">
        <v>15000</v>
      </c>
      <c r="H190" s="68">
        <v>15000</v>
      </c>
      <c r="I190" s="150">
        <v>1</v>
      </c>
      <c r="J190" s="68">
        <v>15000</v>
      </c>
    </row>
    <row r="191" spans="1:10" s="111" customFormat="1" ht="54" customHeight="1">
      <c r="A191" s="186" t="s">
        <v>346</v>
      </c>
      <c r="B191" s="187"/>
      <c r="C191" s="187"/>
      <c r="D191" s="187"/>
      <c r="E191" s="188"/>
      <c r="F191" s="109"/>
      <c r="G191" s="110">
        <f>G193+G194+G205</f>
        <v>-7800000</v>
      </c>
      <c r="H191" s="110">
        <f>H193+H194+H205</f>
        <v>-13090000</v>
      </c>
      <c r="I191" s="110"/>
      <c r="J191" s="110">
        <f>J193+J194+J205</f>
        <v>-13090000</v>
      </c>
    </row>
    <row r="192" spans="1:10" s="43" customFormat="1">
      <c r="A192" s="5" t="s">
        <v>169</v>
      </c>
      <c r="B192" s="5"/>
      <c r="C192" s="5"/>
      <c r="D192" s="158" t="s">
        <v>168</v>
      </c>
      <c r="E192" s="159"/>
      <c r="F192" s="42"/>
      <c r="G192" s="80">
        <f>G193</f>
        <v>0</v>
      </c>
      <c r="H192" s="80">
        <f t="shared" ref="H192:J192" si="16">H193</f>
        <v>-5290000</v>
      </c>
      <c r="I192" s="80"/>
      <c r="J192" s="80">
        <f t="shared" si="16"/>
        <v>-5290000</v>
      </c>
    </row>
    <row r="193" spans="1:10" s="43" customFormat="1" ht="56.25">
      <c r="A193" s="6" t="s">
        <v>181</v>
      </c>
      <c r="B193" s="6" t="s">
        <v>52</v>
      </c>
      <c r="C193" s="6" t="s">
        <v>10</v>
      </c>
      <c r="D193" s="7" t="s">
        <v>35</v>
      </c>
      <c r="E193" s="83" t="s">
        <v>182</v>
      </c>
      <c r="F193" s="83"/>
      <c r="G193" s="81"/>
      <c r="H193" s="82">
        <f>-5180000-110000</f>
        <v>-5290000</v>
      </c>
      <c r="I193" s="32"/>
      <c r="J193" s="81">
        <f>-5180000-110000</f>
        <v>-5290000</v>
      </c>
    </row>
    <row r="194" spans="1:10" s="43" customFormat="1" ht="47.25" customHeight="1">
      <c r="A194" s="5" t="s">
        <v>30</v>
      </c>
      <c r="B194" s="5"/>
      <c r="C194" s="5"/>
      <c r="D194" s="158" t="s">
        <v>6</v>
      </c>
      <c r="E194" s="159"/>
      <c r="F194" s="83"/>
      <c r="G194" s="84">
        <f>G195+G200+G201</f>
        <v>-7800000</v>
      </c>
      <c r="H194" s="84">
        <f>H195+H200+H201</f>
        <v>-7800000</v>
      </c>
      <c r="I194" s="84"/>
      <c r="J194" s="84">
        <f>J195+J200+J201</f>
        <v>-7800000</v>
      </c>
    </row>
    <row r="195" spans="1:10" ht="41.25" customHeight="1">
      <c r="A195" s="160" t="s">
        <v>40</v>
      </c>
      <c r="B195" s="160" t="s">
        <v>39</v>
      </c>
      <c r="C195" s="160" t="s">
        <v>8</v>
      </c>
      <c r="D195" s="163" t="s">
        <v>41</v>
      </c>
      <c r="E195" s="92" t="s">
        <v>204</v>
      </c>
      <c r="F195" s="92"/>
      <c r="G195" s="81">
        <f>G196+G197+G198+G199</f>
        <v>-3500000</v>
      </c>
      <c r="H195" s="81">
        <f t="shared" ref="H195" si="17">H196+H197+H198+H199</f>
        <v>-3500000</v>
      </c>
      <c r="I195" s="81"/>
      <c r="J195" s="81">
        <f t="shared" ref="J195" si="18">J196+J197+J198+J199</f>
        <v>-3500000</v>
      </c>
    </row>
    <row r="196" spans="1:10" ht="94.5">
      <c r="A196" s="161"/>
      <c r="B196" s="161"/>
      <c r="C196" s="161"/>
      <c r="D196" s="164"/>
      <c r="E196" s="93" t="s">
        <v>205</v>
      </c>
      <c r="F196" s="42"/>
      <c r="G196" s="88">
        <v>-425000</v>
      </c>
      <c r="H196" s="88">
        <v>-425000</v>
      </c>
      <c r="I196" s="40">
        <v>1</v>
      </c>
      <c r="J196" s="88">
        <v>-425000</v>
      </c>
    </row>
    <row r="197" spans="1:10" ht="94.5">
      <c r="A197" s="161"/>
      <c r="B197" s="161"/>
      <c r="C197" s="161"/>
      <c r="D197" s="164"/>
      <c r="E197" s="93" t="s">
        <v>206</v>
      </c>
      <c r="F197" s="42"/>
      <c r="G197" s="88">
        <v>-1500000</v>
      </c>
      <c r="H197" s="88">
        <v>-1500000</v>
      </c>
      <c r="I197" s="40">
        <v>1</v>
      </c>
      <c r="J197" s="88">
        <v>-1500000</v>
      </c>
    </row>
    <row r="198" spans="1:10" ht="94.5">
      <c r="A198" s="161"/>
      <c r="B198" s="161"/>
      <c r="C198" s="161"/>
      <c r="D198" s="164"/>
      <c r="E198" s="93" t="s">
        <v>207</v>
      </c>
      <c r="F198" s="42"/>
      <c r="G198" s="88">
        <v>-750000</v>
      </c>
      <c r="H198" s="88">
        <v>-750000</v>
      </c>
      <c r="I198" s="40">
        <v>1</v>
      </c>
      <c r="J198" s="88">
        <v>-750000</v>
      </c>
    </row>
    <row r="199" spans="1:10" ht="94.5">
      <c r="A199" s="161"/>
      <c r="B199" s="161"/>
      <c r="C199" s="161"/>
      <c r="D199" s="164"/>
      <c r="E199" s="140" t="s">
        <v>208</v>
      </c>
      <c r="F199" s="141"/>
      <c r="G199" s="88">
        <v>-825000</v>
      </c>
      <c r="H199" s="88">
        <v>-825000</v>
      </c>
      <c r="I199" s="40">
        <v>1</v>
      </c>
      <c r="J199" s="88">
        <v>-825000</v>
      </c>
    </row>
    <row r="200" spans="1:10" ht="75">
      <c r="A200" s="66" t="s">
        <v>50</v>
      </c>
      <c r="B200" s="66" t="s">
        <v>23</v>
      </c>
      <c r="C200" s="66" t="s">
        <v>8</v>
      </c>
      <c r="D200" s="134" t="s">
        <v>24</v>
      </c>
      <c r="E200" s="134" t="s">
        <v>432</v>
      </c>
      <c r="F200" s="83"/>
      <c r="G200" s="81">
        <v>-500000</v>
      </c>
      <c r="H200" s="81">
        <v>-500000</v>
      </c>
      <c r="I200" s="81"/>
      <c r="J200" s="81">
        <v>-500000</v>
      </c>
    </row>
    <row r="201" spans="1:10" s="43" customFormat="1" ht="61.5" customHeight="1">
      <c r="A201" s="160" t="s">
        <v>45</v>
      </c>
      <c r="B201" s="160" t="s">
        <v>44</v>
      </c>
      <c r="C201" s="160" t="s">
        <v>11</v>
      </c>
      <c r="D201" s="184" t="s">
        <v>268</v>
      </c>
      <c r="E201" s="185"/>
      <c r="F201" s="23"/>
      <c r="G201" s="81">
        <f>G202+G203+G204</f>
        <v>-3800000</v>
      </c>
      <c r="H201" s="81">
        <f t="shared" ref="H201:J201" si="19">H202+H203+H204</f>
        <v>-3800000</v>
      </c>
      <c r="I201" s="81"/>
      <c r="J201" s="81">
        <f t="shared" si="19"/>
        <v>-3800000</v>
      </c>
    </row>
    <row r="202" spans="1:10" s="43" customFormat="1" ht="21" customHeight="1">
      <c r="A202" s="161"/>
      <c r="B202" s="161"/>
      <c r="C202" s="161"/>
      <c r="D202" s="112"/>
      <c r="E202" s="45" t="s">
        <v>272</v>
      </c>
      <c r="F202" s="11"/>
      <c r="G202" s="97">
        <v>-1300000</v>
      </c>
      <c r="H202" s="97">
        <v>-1300000</v>
      </c>
      <c r="I202" s="35"/>
      <c r="J202" s="97">
        <v>-1300000</v>
      </c>
    </row>
    <row r="203" spans="1:10" s="43" customFormat="1" ht="38.25" customHeight="1">
      <c r="A203" s="161"/>
      <c r="B203" s="161"/>
      <c r="C203" s="161"/>
      <c r="D203" s="112"/>
      <c r="E203" s="45" t="s">
        <v>273</v>
      </c>
      <c r="F203" s="11"/>
      <c r="G203" s="97">
        <v>-1300000</v>
      </c>
      <c r="H203" s="97">
        <v>-1300000</v>
      </c>
      <c r="I203" s="35"/>
      <c r="J203" s="97">
        <v>-1300000</v>
      </c>
    </row>
    <row r="204" spans="1:10" s="43" customFormat="1" ht="24.75" customHeight="1">
      <c r="A204" s="162"/>
      <c r="B204" s="162"/>
      <c r="C204" s="162"/>
      <c r="D204" s="112"/>
      <c r="E204" s="45" t="s">
        <v>274</v>
      </c>
      <c r="F204" s="11"/>
      <c r="G204" s="97">
        <v>-1200000</v>
      </c>
      <c r="H204" s="97">
        <v>-1200000</v>
      </c>
      <c r="I204" s="35"/>
      <c r="J204" s="97">
        <v>-1200000</v>
      </c>
    </row>
    <row r="205" spans="1:10" s="10" customFormat="1" ht="41.25" hidden="1" customHeight="1">
      <c r="A205" s="5" t="s">
        <v>4</v>
      </c>
      <c r="B205" s="5"/>
      <c r="C205" s="5"/>
      <c r="D205" s="158" t="s">
        <v>9</v>
      </c>
      <c r="E205" s="159"/>
      <c r="F205" s="131"/>
      <c r="G205" s="80"/>
      <c r="H205" s="80">
        <f>H206</f>
        <v>0</v>
      </c>
      <c r="I205" s="80">
        <f t="shared" ref="I205:J206" si="20">I206</f>
        <v>0</v>
      </c>
      <c r="J205" s="80">
        <f t="shared" si="20"/>
        <v>0</v>
      </c>
    </row>
    <row r="206" spans="1:10" s="10" customFormat="1" ht="41.25" hidden="1" customHeight="1">
      <c r="A206" s="5" t="s">
        <v>5</v>
      </c>
      <c r="B206" s="5"/>
      <c r="C206" s="5"/>
      <c r="D206" s="158" t="s">
        <v>9</v>
      </c>
      <c r="E206" s="159"/>
      <c r="F206" s="131"/>
      <c r="G206" s="80"/>
      <c r="H206" s="80">
        <f>H207</f>
        <v>0</v>
      </c>
      <c r="I206" s="80">
        <f t="shared" si="20"/>
        <v>0</v>
      </c>
      <c r="J206" s="80">
        <f t="shared" si="20"/>
        <v>0</v>
      </c>
    </row>
    <row r="207" spans="1:10" s="43" customFormat="1" ht="78" hidden="1" customHeight="1">
      <c r="A207" s="132" t="s">
        <v>54</v>
      </c>
      <c r="B207" s="132" t="s">
        <v>52</v>
      </c>
      <c r="C207" s="132" t="s">
        <v>10</v>
      </c>
      <c r="D207" s="112" t="s">
        <v>35</v>
      </c>
      <c r="E207" s="45" t="s">
        <v>69</v>
      </c>
      <c r="F207" s="11"/>
      <c r="G207" s="97"/>
      <c r="H207" s="97"/>
      <c r="I207" s="35"/>
      <c r="J207" s="97"/>
    </row>
    <row r="208" spans="1:10">
      <c r="A208" s="19"/>
      <c r="B208" s="6"/>
      <c r="C208" s="6"/>
      <c r="D208" s="13"/>
      <c r="E208" s="18" t="s">
        <v>0</v>
      </c>
      <c r="F208" s="18"/>
      <c r="G208" s="61">
        <f>G11+G16+G29+G167+G179+G191</f>
        <v>237095139.91</v>
      </c>
      <c r="H208" s="61">
        <f>H11+H16+H29+H167+H179+H191</f>
        <v>30781831.799999997</v>
      </c>
      <c r="I208" s="61">
        <f>I11+I16+I29+I167+I179+I191</f>
        <v>0</v>
      </c>
      <c r="J208" s="61">
        <f>J11+J16+J29+J167+J179+J191</f>
        <v>29318022.210000001</v>
      </c>
    </row>
    <row r="209" spans="1:10" s="10" customFormat="1">
      <c r="A209" s="14"/>
      <c r="D209" s="194"/>
      <c r="E209" s="194"/>
      <c r="F209" s="75"/>
      <c r="H209" s="20"/>
      <c r="I209" s="1"/>
    </row>
    <row r="210" spans="1:10" s="156" customFormat="1" ht="19.5">
      <c r="A210" s="155"/>
      <c r="C210" s="156" t="s">
        <v>454</v>
      </c>
      <c r="E210" s="157"/>
      <c r="F210" s="157"/>
    </row>
    <row r="211" spans="1:10">
      <c r="H211" s="142"/>
      <c r="J211" s="142"/>
    </row>
    <row r="212" spans="1:10">
      <c r="G212" s="26"/>
      <c r="H212" s="26"/>
      <c r="I212" s="26"/>
      <c r="J212" s="26"/>
    </row>
    <row r="213" spans="1:10">
      <c r="G213" s="26"/>
      <c r="H213" s="26"/>
      <c r="I213" s="26"/>
      <c r="J213" s="26"/>
    </row>
    <row r="218" spans="1:10">
      <c r="E218" s="15" t="s">
        <v>445</v>
      </c>
    </row>
  </sheetData>
  <mergeCells count="68">
    <mergeCell ref="A169:A177"/>
    <mergeCell ref="B169:B177"/>
    <mergeCell ref="C169:C177"/>
    <mergeCell ref="D169:D177"/>
    <mergeCell ref="D30:E30"/>
    <mergeCell ref="C72:C78"/>
    <mergeCell ref="B72:B78"/>
    <mergeCell ref="D72:D78"/>
    <mergeCell ref="A128:A133"/>
    <mergeCell ref="B128:B133"/>
    <mergeCell ref="C128:C133"/>
    <mergeCell ref="D128:D133"/>
    <mergeCell ref="A123:A127"/>
    <mergeCell ref="B123:B127"/>
    <mergeCell ref="C123:C127"/>
    <mergeCell ref="A31:A71"/>
    <mergeCell ref="D209:E209"/>
    <mergeCell ref="D179:E179"/>
    <mergeCell ref="D180:E180"/>
    <mergeCell ref="D168:E168"/>
    <mergeCell ref="D122:E122"/>
    <mergeCell ref="D123:D127"/>
    <mergeCell ref="D167:E167"/>
    <mergeCell ref="D135:D166"/>
    <mergeCell ref="A191:E191"/>
    <mergeCell ref="D205:E205"/>
    <mergeCell ref="D206:E206"/>
    <mergeCell ref="A135:A166"/>
    <mergeCell ref="C135:C166"/>
    <mergeCell ref="B135:B166"/>
    <mergeCell ref="A201:A204"/>
    <mergeCell ref="B201:B204"/>
    <mergeCell ref="A6:I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D11:E11"/>
    <mergeCell ref="D12:E12"/>
    <mergeCell ref="D16:E16"/>
    <mergeCell ref="D17:E17"/>
    <mergeCell ref="D29:E29"/>
    <mergeCell ref="D19:D25"/>
    <mergeCell ref="A19:A26"/>
    <mergeCell ref="B19:B26"/>
    <mergeCell ref="C19:C26"/>
    <mergeCell ref="D81:E81"/>
    <mergeCell ref="D82:D118"/>
    <mergeCell ref="A72:A78"/>
    <mergeCell ref="B31:B71"/>
    <mergeCell ref="C31:C71"/>
    <mergeCell ref="D31:D71"/>
    <mergeCell ref="A81:A121"/>
    <mergeCell ref="B81:B121"/>
    <mergeCell ref="C81:C121"/>
    <mergeCell ref="C201:C204"/>
    <mergeCell ref="D201:E201"/>
    <mergeCell ref="D192:E192"/>
    <mergeCell ref="D194:E194"/>
    <mergeCell ref="A195:A199"/>
    <mergeCell ref="B195:B199"/>
    <mergeCell ref="C195:C199"/>
    <mergeCell ref="D195:D199"/>
  </mergeCells>
  <pageMargins left="0.27" right="0.15748031496062992" top="0.15748031496062992" bottom="0.11811023622047245" header="0.15748031496062992" footer="0.11811023622047245"/>
  <pageSetup paperSize="9" scale="60" fitToHeight="19" orientation="landscape" horizontalDpi="4294967293" r:id="rId1"/>
  <rowBreaks count="2" manualBreakCount="2">
    <brk id="18" max="9" man="1"/>
    <brk id="2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початковий</vt:lpstr>
      <vt:lpstr>зміни квітень</vt:lpstr>
      <vt:lpstr>'зміни квітень'!Заголовки_для_печати</vt:lpstr>
      <vt:lpstr>початковий!Заголовки_для_печати</vt:lpstr>
      <vt:lpstr>'зміни квітень'!Область_печати</vt:lpstr>
      <vt:lpstr>початковий!Область_печати</vt:lpstr>
    </vt:vector>
  </TitlesOfParts>
  <Company>УКХиЭ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Администратор</cp:lastModifiedBy>
  <cp:lastPrinted>2019-04-07T12:41:23Z</cp:lastPrinted>
  <dcterms:created xsi:type="dcterms:W3CDTF">2005-08-15T04:40:30Z</dcterms:created>
  <dcterms:modified xsi:type="dcterms:W3CDTF">2019-04-07T13:51:41Z</dcterms:modified>
</cp:coreProperties>
</file>