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9440" windowHeight="11640"/>
  </bookViews>
  <sheets>
    <sheet name="листи розпорядників" sheetId="5" r:id="rId1"/>
  </sheets>
  <externalReferences>
    <externalReference r:id="rId2"/>
  </externalReferences>
  <definedNames>
    <definedName name="_xlnm.Print_Titles" localSheetId="0">'листи розпорядників'!$7:$9</definedName>
    <definedName name="_xlnm.Print_Area" localSheetId="0">'листи розпорядників'!$A$1:$L$53</definedName>
  </definedNames>
  <calcPr calcId="125725"/>
</workbook>
</file>

<file path=xl/calcChain.xml><?xml version="1.0" encoding="utf-8"?>
<calcChain xmlns="http://schemas.openxmlformats.org/spreadsheetml/2006/main">
  <c r="F16" i="5"/>
  <c r="F55"/>
  <c r="E55"/>
  <c r="D55"/>
  <c r="C55"/>
  <c r="D53"/>
  <c r="E53"/>
  <c r="G53"/>
  <c r="H53"/>
  <c r="I53"/>
  <c r="J53"/>
  <c r="C53"/>
  <c r="C51"/>
  <c r="D51"/>
  <c r="D14"/>
  <c r="E14"/>
  <c r="F14"/>
  <c r="G14"/>
  <c r="C14"/>
  <c r="E27"/>
  <c r="F27"/>
  <c r="D27"/>
  <c r="C30"/>
  <c r="C16"/>
  <c r="E16"/>
  <c r="D16"/>
  <c r="F53" l="1"/>
  <c r="D37" l="1"/>
  <c r="E37"/>
  <c r="F37"/>
  <c r="G37"/>
  <c r="C40"/>
  <c r="C13"/>
  <c r="G10"/>
  <c r="H10"/>
  <c r="I10"/>
  <c r="F11"/>
  <c r="F10" s="1"/>
  <c r="E11"/>
  <c r="E10" s="1"/>
  <c r="D11"/>
  <c r="D10" s="1"/>
  <c r="C11" l="1"/>
  <c r="C50" l="1"/>
  <c r="D33"/>
  <c r="E33"/>
  <c r="F33"/>
  <c r="G33"/>
  <c r="C39"/>
  <c r="H37"/>
  <c r="H33" s="1"/>
  <c r="I37"/>
  <c r="I33" s="1"/>
  <c r="J37"/>
  <c r="J33" s="1"/>
  <c r="C36"/>
  <c r="C34" l="1"/>
  <c r="C35"/>
  <c r="C29"/>
  <c r="C38"/>
  <c r="C37" l="1"/>
  <c r="C33" s="1"/>
  <c r="G27"/>
  <c r="H27"/>
  <c r="I27"/>
  <c r="J27"/>
  <c r="H14"/>
  <c r="I14"/>
  <c r="J14"/>
  <c r="J10"/>
  <c r="C12"/>
  <c r="C10" s="1"/>
  <c r="C15"/>
  <c r="D19" l="1"/>
  <c r="D31" l="1"/>
  <c r="E31"/>
  <c r="F31"/>
  <c r="C32"/>
  <c r="C31" s="1"/>
  <c r="C42" l="1"/>
  <c r="F41"/>
  <c r="E41" s="1"/>
  <c r="E42"/>
  <c r="E43"/>
  <c r="D42"/>
  <c r="F43"/>
  <c r="D43"/>
  <c r="C48"/>
  <c r="C44"/>
  <c r="E21"/>
  <c r="F21"/>
  <c r="G21"/>
  <c r="H21"/>
  <c r="I21"/>
  <c r="J21"/>
  <c r="C26"/>
  <c r="C18"/>
  <c r="C19"/>
  <c r="D17"/>
  <c r="E17"/>
  <c r="F17"/>
  <c r="G17"/>
  <c r="H17"/>
  <c r="I17"/>
  <c r="J17"/>
  <c r="F56" l="1"/>
  <c r="E56"/>
  <c r="C43"/>
  <c r="D41"/>
  <c r="C41" s="1"/>
  <c r="D24"/>
  <c r="C23"/>
  <c r="C25"/>
  <c r="C22"/>
  <c r="C24" l="1"/>
  <c r="C21" s="1"/>
  <c r="D21"/>
  <c r="D56" s="1"/>
  <c r="C28" l="1"/>
  <c r="C27" s="1"/>
  <c r="C20" l="1"/>
  <c r="C17" s="1"/>
  <c r="C56" s="1"/>
</calcChain>
</file>

<file path=xl/sharedStrings.xml><?xml version="1.0" encoding="utf-8"?>
<sst xmlns="http://schemas.openxmlformats.org/spreadsheetml/2006/main" count="131" uniqueCount="124">
  <si>
    <t>потреба</t>
  </si>
  <si>
    <t>РАЗОМ</t>
  </si>
  <si>
    <t>ЗФ</t>
  </si>
  <si>
    <t>СФ</t>
  </si>
  <si>
    <t>з них</t>
  </si>
  <si>
    <t>БР</t>
  </si>
  <si>
    <t>ФОНПС</t>
  </si>
  <si>
    <t>ЦФ</t>
  </si>
  <si>
    <t>Примітка</t>
  </si>
  <si>
    <t>Власні</t>
  </si>
  <si>
    <t>фінансового управління Чорноморської міської ради</t>
  </si>
  <si>
    <t>Одеської області щодо необхідності внесення змін та доповнень до рішення</t>
  </si>
  <si>
    <t>Чорноморської міської ради Одеської області від 25.01.2019р. № 382-VII</t>
  </si>
  <si>
    <t>"Про бюджет міста Чорноморська на 2019 рік"</t>
  </si>
  <si>
    <t>КФК</t>
  </si>
  <si>
    <t>назва</t>
  </si>
  <si>
    <t>0800000</t>
  </si>
  <si>
    <t>0813242</t>
  </si>
  <si>
    <t>Інші заходи у сфері соціального захисту і соціального забезпечення</t>
  </si>
  <si>
    <t xml:space="preserve">Зведені пропозиції  щодо внесення змін до видаткової частини бюджету міста Чорноморська на 2019 рік </t>
  </si>
  <si>
    <t>1000000</t>
  </si>
  <si>
    <t>Забезпечення діяльності бібліотек</t>
  </si>
  <si>
    <t>1014030</t>
  </si>
  <si>
    <t>Забезпечення діяльності музеїв і виставок</t>
  </si>
  <si>
    <t>1014040</t>
  </si>
  <si>
    <t>Спецфонд (транспорт)</t>
  </si>
  <si>
    <t>лист №, дата</t>
  </si>
  <si>
    <t>№ 73 від 07.05.2019р.</t>
  </si>
  <si>
    <t>Виготовлення технічних умов на водовідведення та водопостачання для Центральної бібліотеки - 65,0 тис.грн., придбання кондиціонера - 40,0 тис.грн.</t>
  </si>
  <si>
    <t>Придбання 8 подіумів для образотворчого музею по 5,0 тис. за одиницю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</si>
  <si>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</si>
  <si>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</si>
  <si>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Паливо - 9,8 тис.грн., ремонт каналізаційного люку Б.Балковський клуб - 20,0 тис.грн.</t>
  </si>
  <si>
    <t>1014082</t>
  </si>
  <si>
    <t>Інші заходи в галузі культури і мистецтва</t>
  </si>
  <si>
    <t>Проведення культурно - масових заходів до свят (День Незалежності України, Свято квітів та ін.)</t>
  </si>
  <si>
    <t>Внесення змін до Міської цільової програми соціального захисту та соціальної підтримки ветеранів, інвалідів, одиноких пенсіонерів, малозабезпечених верств населення, молоді, сімей з дітьми, дітей - сиріт та дітей, позбавлених батьківського піклування, Чорноморської територіальної громади на 2016 - 2020 роки:
- надання адресної матеріальної допомоги малозабезпеченим громадянам на встановлення приладів розподільного обліку холодної води, 
- оздоровлення осіб з інвалідністю внаслідок війни - 74,4 тис.грн.;
- придбання прод.наборів для одиноких громадян, які знаходяться на обслуговуванні КУ ТЦСО - 73,9 тис.грн.</t>
  </si>
  <si>
    <t>№ 391/10 від 13.03.2019р.
№ 1751/2 від 15.05.2019р.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</si>
  <si>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</si>
  <si>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0813104</t>
  </si>
  <si>
    <t>Утримання та забезпечення діяльності центрів соціальних служб для сім'ї, дітей та молоді</t>
  </si>
  <si>
    <t>0813121</t>
  </si>
  <si>
    <t>Оплата праці працівників КУ "Терцентр соціального обслуговування (надання соціальних послуг) Чорноморської міської ради Одеської області</t>
  </si>
  <si>
    <t>№ 166 від 15.05.2019р.</t>
  </si>
  <si>
    <t>1017370</t>
  </si>
  <si>
    <t>Реалізація інших заходів щодо соціально-економічного розвитку територій</t>
  </si>
  <si>
    <t>Резерв видатків на реконструкцію Олександрівського будинку культури</t>
  </si>
  <si>
    <t>1216012</t>
  </si>
  <si>
    <t>Забезпечення діяльності з виробництва, транспортування, постачання теплової енергії</t>
  </si>
  <si>
    <t>№ 01-05-1/485 від 16.05.2019р.</t>
  </si>
  <si>
    <t>Відшкодування витрат на покриття втрат при проведення коригування тарифів</t>
  </si>
  <si>
    <t>№ 01-12/264 від 24.05.2019р.</t>
  </si>
  <si>
    <t>В проекті рішення враховано:</t>
  </si>
  <si>
    <t>Рішення виконавчого комітету від 25.04.2019р. № 79 "Про перерозподіл бюджетних призначень"</t>
  </si>
  <si>
    <t>Розпорядження Чорноморського міського голови від 03.05.2019р. № 162</t>
  </si>
  <si>
    <t>Розпорядження Чорноморського міського голови від 22.05.2019р. № 183</t>
  </si>
  <si>
    <t xml:space="preserve">Перерозподіл оплати праці працівникам бюджетних установ за підсумками 5 місяців в межах загального обсягу видатків </t>
  </si>
  <si>
    <t>0150</t>
  </si>
  <si>
    <t>0160</t>
  </si>
  <si>
    <t>0212010</t>
  </si>
  <si>
    <t>Багатопрофільна стаціонарна медична допомога населенню</t>
  </si>
  <si>
    <t>0611010 +500,0 тис.грн.(прод.харч.)
0611020 -500,0 тис.грн. (комунальні)
1217461 -170,0 тис.грн. (Ол-ка, Пушкіна)
               + 170,0 тис.грн. (Малодол., Зарічна)
перерозподіл по 1218340</t>
  </si>
  <si>
    <t>Перерозподіл по державній субвенції (лист УСП)</t>
  </si>
  <si>
    <t>Субвенції по освіті
Перерозподіл по субвенції на інвестиційні проекти (по об'єктах)</t>
  </si>
  <si>
    <t>Зменшення планових показників власних надходжень в зв'язку з перетворенням державного закладу в комунальне некомерційне підприємство (Чорноморська лікарня)</t>
  </si>
  <si>
    <t>3110000</t>
  </si>
  <si>
    <t>3117693</t>
  </si>
  <si>
    <t>Інші заходи, пов'язані з економічною діяльністю</t>
  </si>
  <si>
    <t>Придбання спортивного обладнання для КП "Палац спорту "Юність" (ринг)</t>
  </si>
  <si>
    <t>Перерозподіл з капітальних видатків на поточні</t>
  </si>
  <si>
    <t>Оплата праці спеціалізованої служби соціальної підтримки дітей та молоді з функціональними обмеженнями при Чорноморському міському центрі соціальних служб для сім'ї, дітей та молоді - 202,0 тис.грн.;
Придбання обладнання для Реабілітаційного центру - 100,0 тис.грн.</t>
  </si>
  <si>
    <t>Виконавчий комітет Чорноморської міської ради</t>
  </si>
  <si>
    <t>Відділ освіти Чорноморської міської ради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</si>
  <si>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</si>
  <si>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</si>
  <si>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3710000</t>
  </si>
  <si>
    <t>Фінансове управління Чорноморської міської ради</t>
  </si>
  <si>
    <t>3719800</t>
  </si>
  <si>
    <t>Субвенція з місцевого бюджету державному бюджету на виконання програм соціально - економічного розвитку регіонів</t>
  </si>
  <si>
    <t>Міська програма підтримки і розвитку навчально-матеріальної бази та соціального захисту студентів  Чорноморського  морського  коледжу  Одеського  національного морського університету на 2019 рік</t>
  </si>
  <si>
    <t>0210000</t>
  </si>
  <si>
    <t>0213140</t>
  </si>
  <si>
    <t>0610000</t>
  </si>
  <si>
    <t>0611070</t>
  </si>
  <si>
    <t>1210000</t>
  </si>
  <si>
    <t>Міська програма підтримки і розвитку навчально - матеріальної бази та соціального захисту учнів Державного навчального закладу "Іллічівський професійний судноремонтний ліцей" у м.Чорноморську на 2019 рік (капітальний ремонт покрівлі навчального корпусу)</t>
  </si>
  <si>
    <t>Управління соціальної політики Чорноморської міської ради</t>
  </si>
  <si>
    <t xml:space="preserve">Відділ  культури Чорноморської міської ради  </t>
  </si>
  <si>
    <t xml:space="preserve">Управління комунальної власності та земельних відносин  Чорноморської міської ради </t>
  </si>
  <si>
    <t>1216030</t>
  </si>
  <si>
    <t>Організація благоустрою  населених пунктів</t>
  </si>
  <si>
    <t>3710180</t>
  </si>
  <si>
    <t>Інша діяльність у сфері державного управління</t>
  </si>
  <si>
    <t>Керівництво і управління у відповідній сфері у містах (місті Києві), селищах, селах, об'єднаних територіальних громадах</t>
  </si>
  <si>
    <t>3710160</t>
  </si>
  <si>
    <t>3719770</t>
  </si>
  <si>
    <t>Інші субвенції з місцевого бюджету</t>
  </si>
  <si>
    <t>Міська цільова програма підтримки відділу прикордонної служби "Чорноморськ" Одеського прикордонного загону Південного регіонального управління Державної прикордонної служби України</t>
  </si>
  <si>
    <t>Субвенція на соц.-екон. розвиток (розпорядження КМУ від 05.06.2019р. № 365-р)</t>
  </si>
  <si>
    <t>0212010 - 180 000,0 грн.;
1216011 - 480 000,0 грн.</t>
  </si>
  <si>
    <t>Олександрівська селищна адміністрація</t>
  </si>
  <si>
    <t>0210150
0216030</t>
  </si>
  <si>
    <t>Перерозподіл з поточних на капітальні видатки</t>
  </si>
  <si>
    <t>0213192</t>
  </si>
  <si>
    <t>Міська програма підтримки громадських об'єднань ветеранів міста Чорноморська на 2019 рік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</si>
  <si>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</si>
  <si>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Міська цільова соціальна програма розвитку цивільного захисту на 2016 – 2020 роки</t>
  </si>
  <si>
    <t>Додаток 2 до висновку</t>
  </si>
  <si>
    <t>Відділ комунального господарства та благоустрою Чорноморської міської ради</t>
  </si>
  <si>
    <t>Поточний ремонт прибудинкової території по вул.Спортивна, 14</t>
  </si>
  <si>
    <t>№ 01-04/952 від 29.05.2019р.
№ 01-04/995 від 07.06.2019р.</t>
  </si>
  <si>
    <t>№ 1-17-389 від 30.05.2019р.</t>
  </si>
  <si>
    <t>б/н від 14.05.2019р.</t>
  </si>
  <si>
    <t>Капітальні видатки (спортивний майданчик НВК)</t>
  </si>
  <si>
    <t>№ 535 від 29.05.2019р.</t>
  </si>
  <si>
    <t>№ 2-229 від 30.05.2019р.</t>
  </si>
  <si>
    <t>№ 142 від 07.05.2019р.</t>
  </si>
  <si>
    <t>№ 16/80-04/624 від 04.06.2019р.</t>
  </si>
  <si>
    <t>за підсумками січня - травня 2019 року</t>
  </si>
  <si>
    <t>Придбання додаткових 10 путівок для дітей - сиріт (додаткове фінансування, що не було передбачно на початок року)</t>
  </si>
  <si>
    <t>0611010
0611020
0611070
0611090
0611161
0611170
0615031</t>
  </si>
  <si>
    <t>Перерозподіл видатків згідно листа відділу освіти від 24.06.2019р. №</t>
  </si>
  <si>
    <t>Перерозподіл згідно листа від 19.06.2019р. № 620</t>
  </si>
  <si>
    <t>Рішення Одеської обласної ради від 19.06.2019р.</t>
  </si>
</sst>
</file>

<file path=xl/styles.xml><?xml version="1.0" encoding="utf-8"?>
<styleSheet xmlns="http://schemas.openxmlformats.org/spreadsheetml/2006/main">
  <numFmts count="1">
    <numFmt numFmtId="164" formatCode="#,##0.0000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49" fontId="3" fillId="2" borderId="1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1" fillId="2" borderId="4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wrapText="1"/>
    </xf>
    <xf numFmtId="164" fontId="2" fillId="2" borderId="0" xfId="0" applyNumberFormat="1" applyFont="1" applyFill="1" applyBorder="1"/>
    <xf numFmtId="0" fontId="3" fillId="2" borderId="0" xfId="0" applyFont="1" applyFill="1" applyBorder="1"/>
    <xf numFmtId="4" fontId="2" fillId="2" borderId="2" xfId="0" applyNumberFormat="1" applyFont="1" applyFill="1" applyBorder="1" applyAlignment="1">
      <alignment wrapText="1"/>
    </xf>
    <xf numFmtId="4" fontId="3" fillId="2" borderId="2" xfId="0" applyNumberFormat="1" applyFont="1" applyFill="1" applyBorder="1" applyAlignment="1">
      <alignment wrapText="1"/>
    </xf>
    <xf numFmtId="4" fontId="3" fillId="2" borderId="1" xfId="0" applyNumberFormat="1" applyFont="1" applyFill="1" applyBorder="1"/>
    <xf numFmtId="4" fontId="2" fillId="2" borderId="1" xfId="0" applyNumberFormat="1" applyFont="1" applyFill="1" applyBorder="1"/>
    <xf numFmtId="4" fontId="3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wrapText="1"/>
    </xf>
    <xf numFmtId="4" fontId="5" fillId="2" borderId="1" xfId="0" applyNumberFormat="1" applyFont="1" applyFill="1" applyBorder="1"/>
    <xf numFmtId="4" fontId="5" fillId="2" borderId="2" xfId="0" applyNumberFormat="1" applyFont="1" applyFill="1" applyBorder="1" applyAlignment="1">
      <alignment wrapText="1"/>
    </xf>
    <xf numFmtId="0" fontId="5" fillId="2" borderId="1" xfId="0" applyFont="1" applyFill="1" applyBorder="1"/>
    <xf numFmtId="0" fontId="5" fillId="2" borderId="0" xfId="0" applyFont="1" applyFill="1"/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wrapText="1"/>
    </xf>
    <xf numFmtId="0" fontId="3" fillId="2" borderId="1" xfId="0" applyFont="1" applyFill="1" applyBorder="1"/>
    <xf numFmtId="4" fontId="2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.4%20&#1074;&#1080;&#1076;&#1072;&#1090;&#1082;&#108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чатковий"/>
      <sheetName val="зміни квітень"/>
      <sheetName val="зі змінами 09.04.19"/>
      <sheetName val="зміни червень"/>
    </sheetNames>
    <sheetDataSet>
      <sheetData sheetId="0"/>
      <sheetData sheetId="1"/>
      <sheetData sheetId="2"/>
      <sheetData sheetId="3">
        <row r="92">
          <cell r="E92">
            <v>6307166.4700000007</v>
          </cell>
          <cell r="J92">
            <v>-1466684.9900000002</v>
          </cell>
          <cell r="K92">
            <v>2703801</v>
          </cell>
          <cell r="Q92">
            <v>4840481.4800000004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6"/>
  <sheetViews>
    <sheetView tabSelected="1" view="pageBreakPreview" zoomScale="75" zoomScaleSheetLayoutView="75" workbookViewId="0">
      <pane xSplit="2" ySplit="9" topLeftCell="C43" activePane="bottomRight" state="frozen"/>
      <selection pane="topRight" activeCell="C1" sqref="C1"/>
      <selection pane="bottomLeft" activeCell="A12" sqref="A12"/>
      <selection pane="bottomRight" activeCell="F63" sqref="F63"/>
    </sheetView>
  </sheetViews>
  <sheetFormatPr defaultRowHeight="15.75"/>
  <cols>
    <col min="1" max="1" width="9.140625" style="3"/>
    <col min="2" max="2" width="45.5703125" style="4" customWidth="1"/>
    <col min="3" max="3" width="17.85546875" style="3" customWidth="1"/>
    <col min="4" max="4" width="15.140625" style="3" customWidth="1"/>
    <col min="5" max="5" width="15.85546875" style="3" customWidth="1"/>
    <col min="6" max="6" width="16" style="3" customWidth="1"/>
    <col min="7" max="7" width="13.42578125" style="3" customWidth="1"/>
    <col min="8" max="9" width="12.85546875" style="3" customWidth="1"/>
    <col min="10" max="10" width="14" style="3" bestFit="1" customWidth="1"/>
    <col min="11" max="11" width="46.42578125" style="4" customWidth="1"/>
    <col min="12" max="12" width="37.140625" style="3" customWidth="1"/>
    <col min="13" max="16384" width="9.140625" style="3"/>
  </cols>
  <sheetData>
    <row r="1" spans="1:12">
      <c r="A1" s="16"/>
      <c r="B1" s="17"/>
      <c r="C1" s="18"/>
      <c r="K1" s="4" t="s">
        <v>107</v>
      </c>
    </row>
    <row r="2" spans="1:12" ht="13.5" customHeight="1">
      <c r="A2" s="16"/>
      <c r="B2" s="17"/>
      <c r="C2" s="18"/>
      <c r="K2" s="4" t="s">
        <v>10</v>
      </c>
    </row>
    <row r="3" spans="1:12" ht="15" customHeight="1">
      <c r="A3" s="16"/>
      <c r="B3" s="17"/>
      <c r="C3" s="18"/>
      <c r="K3" s="4" t="s">
        <v>11</v>
      </c>
    </row>
    <row r="4" spans="1:12" ht="31.5">
      <c r="A4" s="16"/>
      <c r="B4" s="17"/>
      <c r="C4" s="18"/>
      <c r="K4" s="4" t="s">
        <v>12</v>
      </c>
    </row>
    <row r="5" spans="1:12">
      <c r="A5" s="19"/>
      <c r="B5" s="17"/>
      <c r="C5" s="16"/>
      <c r="K5" s="52" t="s">
        <v>13</v>
      </c>
      <c r="L5" s="52"/>
    </row>
    <row r="6" spans="1:12" ht="20.25">
      <c r="A6" s="60" t="s">
        <v>19</v>
      </c>
      <c r="B6" s="60"/>
      <c r="C6" s="60"/>
      <c r="D6" s="60"/>
      <c r="E6" s="60"/>
      <c r="F6" s="60"/>
      <c r="G6" s="60"/>
      <c r="H6" s="60"/>
      <c r="I6" s="60"/>
      <c r="J6" s="60"/>
      <c r="K6" s="60"/>
    </row>
    <row r="7" spans="1:12">
      <c r="A7" s="56" t="s">
        <v>14</v>
      </c>
      <c r="B7" s="61" t="s">
        <v>15</v>
      </c>
      <c r="C7" s="57" t="s">
        <v>0</v>
      </c>
      <c r="D7" s="58"/>
      <c r="E7" s="58"/>
      <c r="F7" s="58"/>
      <c r="G7" s="58"/>
      <c r="H7" s="58"/>
      <c r="I7" s="58"/>
      <c r="J7" s="59"/>
      <c r="K7" s="64" t="s">
        <v>8</v>
      </c>
      <c r="L7" s="53" t="s">
        <v>26</v>
      </c>
    </row>
    <row r="8" spans="1:12">
      <c r="A8" s="56"/>
      <c r="B8" s="62"/>
      <c r="C8" s="56" t="s">
        <v>1</v>
      </c>
      <c r="D8" s="56" t="s">
        <v>2</v>
      </c>
      <c r="E8" s="56" t="s">
        <v>3</v>
      </c>
      <c r="F8" s="57" t="s">
        <v>4</v>
      </c>
      <c r="G8" s="58"/>
      <c r="H8" s="58"/>
      <c r="I8" s="58"/>
      <c r="J8" s="59"/>
      <c r="K8" s="65"/>
      <c r="L8" s="54"/>
    </row>
    <row r="9" spans="1:12" ht="31.5" customHeight="1">
      <c r="A9" s="56"/>
      <c r="B9" s="63"/>
      <c r="C9" s="56"/>
      <c r="D9" s="56"/>
      <c r="E9" s="56"/>
      <c r="F9" s="13" t="s">
        <v>5</v>
      </c>
      <c r="G9" s="13" t="s">
        <v>6</v>
      </c>
      <c r="H9" s="13" t="s">
        <v>7</v>
      </c>
      <c r="I9" s="9" t="s">
        <v>25</v>
      </c>
      <c r="J9" s="13" t="s">
        <v>9</v>
      </c>
      <c r="K9" s="66"/>
      <c r="L9" s="55"/>
    </row>
    <row r="10" spans="1:12" ht="31.5" customHeight="1">
      <c r="A10" s="38" t="s">
        <v>80</v>
      </c>
      <c r="B10" s="30" t="s">
        <v>71</v>
      </c>
      <c r="C10" s="40">
        <f>C11+C12+C13</f>
        <v>97654</v>
      </c>
      <c r="D10" s="40">
        <f t="shared" ref="D10:F10" si="0">D11+D12+D13</f>
        <v>-63646</v>
      </c>
      <c r="E10" s="40">
        <f t="shared" si="0"/>
        <v>161300</v>
      </c>
      <c r="F10" s="40">
        <f t="shared" si="0"/>
        <v>161300</v>
      </c>
      <c r="G10" s="40">
        <f t="shared" ref="G10:I10" si="1">G11+G12</f>
        <v>0</v>
      </c>
      <c r="H10" s="40">
        <f t="shared" si="1"/>
        <v>0</v>
      </c>
      <c r="I10" s="40">
        <f t="shared" si="1"/>
        <v>0</v>
      </c>
      <c r="J10" s="40">
        <f t="shared" ref="J10" si="2">J12</f>
        <v>0</v>
      </c>
      <c r="K10" s="27"/>
      <c r="L10" s="26"/>
    </row>
    <row r="11" spans="1:12" ht="31.5" customHeight="1">
      <c r="A11" s="46" t="s">
        <v>101</v>
      </c>
      <c r="B11" s="31" t="s">
        <v>100</v>
      </c>
      <c r="C11" s="41">
        <f>D11+E11</f>
        <v>0</v>
      </c>
      <c r="D11" s="41">
        <f>-50100-99000</f>
        <v>-149100</v>
      </c>
      <c r="E11" s="41">
        <f>50100+99000</f>
        <v>149100</v>
      </c>
      <c r="F11" s="41">
        <f>50100+99000</f>
        <v>149100</v>
      </c>
      <c r="G11" s="41"/>
      <c r="H11" s="41"/>
      <c r="I11" s="41"/>
      <c r="J11" s="41"/>
      <c r="K11" s="47" t="s">
        <v>102</v>
      </c>
      <c r="L11" s="49" t="s">
        <v>110</v>
      </c>
    </row>
    <row r="12" spans="1:12" ht="54.75" customHeight="1">
      <c r="A12" s="39" t="s">
        <v>81</v>
      </c>
      <c r="B12" s="31" t="s">
        <v>74</v>
      </c>
      <c r="C12" s="41">
        <f>D12+E12</f>
        <v>97654</v>
      </c>
      <c r="D12" s="41">
        <v>97654</v>
      </c>
      <c r="E12" s="41"/>
      <c r="F12" s="41"/>
      <c r="G12" s="41"/>
      <c r="H12" s="41"/>
      <c r="I12" s="42"/>
      <c r="J12" s="41"/>
      <c r="K12" s="29" t="s">
        <v>119</v>
      </c>
      <c r="L12" s="48" t="s">
        <v>111</v>
      </c>
    </row>
    <row r="13" spans="1:12" ht="47.25">
      <c r="A13" s="39" t="s">
        <v>103</v>
      </c>
      <c r="B13" s="31" t="s">
        <v>105</v>
      </c>
      <c r="C13" s="41">
        <f>D13+E13</f>
        <v>0</v>
      </c>
      <c r="D13" s="41">
        <v>-12200</v>
      </c>
      <c r="E13" s="41">
        <v>12200</v>
      </c>
      <c r="F13" s="41">
        <v>12200</v>
      </c>
      <c r="G13" s="41"/>
      <c r="H13" s="41"/>
      <c r="I13" s="42"/>
      <c r="J13" s="41"/>
      <c r="K13" s="29" t="s">
        <v>104</v>
      </c>
      <c r="L13" s="48" t="s">
        <v>112</v>
      </c>
    </row>
    <row r="14" spans="1:12" ht="31.5" customHeight="1">
      <c r="A14" s="38" t="s">
        <v>82</v>
      </c>
      <c r="B14" s="30" t="s">
        <v>72</v>
      </c>
      <c r="C14" s="40">
        <f>C15+C16</f>
        <v>200000</v>
      </c>
      <c r="D14" s="40">
        <f t="shared" ref="D14:G14" si="3">D15+D16</f>
        <v>246491</v>
      </c>
      <c r="E14" s="40">
        <f t="shared" si="3"/>
        <v>-46491</v>
      </c>
      <c r="F14" s="40">
        <f t="shared" si="3"/>
        <v>-46491</v>
      </c>
      <c r="G14" s="40">
        <f t="shared" si="3"/>
        <v>0</v>
      </c>
      <c r="H14" s="40">
        <f t="shared" ref="H14:J14" si="4">H15</f>
        <v>0</v>
      </c>
      <c r="I14" s="40">
        <f t="shared" si="4"/>
        <v>0</v>
      </c>
      <c r="J14" s="40">
        <f t="shared" si="4"/>
        <v>0</v>
      </c>
      <c r="K14" s="29"/>
      <c r="L14" s="28"/>
    </row>
    <row r="15" spans="1:12" ht="31.5" customHeight="1">
      <c r="A15" s="39" t="s">
        <v>83</v>
      </c>
      <c r="B15" s="31" t="s">
        <v>73</v>
      </c>
      <c r="C15" s="41">
        <f>D15+E15</f>
        <v>200000</v>
      </c>
      <c r="D15" s="41"/>
      <c r="E15" s="41">
        <v>200000</v>
      </c>
      <c r="F15" s="41">
        <v>200000</v>
      </c>
      <c r="G15" s="41"/>
      <c r="H15" s="41"/>
      <c r="I15" s="42"/>
      <c r="J15" s="41"/>
      <c r="K15" s="29" t="s">
        <v>113</v>
      </c>
      <c r="L15" s="28"/>
    </row>
    <row r="16" spans="1:12" ht="110.25">
      <c r="A16" s="46" t="s">
        <v>120</v>
      </c>
      <c r="B16" s="67" t="s">
        <v>121</v>
      </c>
      <c r="C16" s="41">
        <f>D16+E16</f>
        <v>0</v>
      </c>
      <c r="D16" s="41">
        <f>130000+104280+30511-189400-12000+158000+25100</f>
        <v>246491</v>
      </c>
      <c r="E16" s="41">
        <f>-415980-30511+200000</f>
        <v>-246491</v>
      </c>
      <c r="F16" s="41">
        <f>-415980-30511+200000</f>
        <v>-246491</v>
      </c>
      <c r="G16" s="41"/>
      <c r="H16" s="41"/>
      <c r="I16" s="42"/>
      <c r="J16" s="41"/>
      <c r="K16" s="29"/>
      <c r="L16" s="28"/>
    </row>
    <row r="17" spans="1:12" ht="34.5" customHeight="1">
      <c r="A17" s="1" t="s">
        <v>16</v>
      </c>
      <c r="B17" s="14" t="s">
        <v>86</v>
      </c>
      <c r="C17" s="24">
        <f>C18+C19+C20</f>
        <v>1100000</v>
      </c>
      <c r="D17" s="24">
        <f t="shared" ref="D17:J17" si="5">D18+D19+D20</f>
        <v>1100000</v>
      </c>
      <c r="E17" s="24">
        <f t="shared" si="5"/>
        <v>0</v>
      </c>
      <c r="F17" s="24">
        <f t="shared" si="5"/>
        <v>0</v>
      </c>
      <c r="G17" s="24">
        <f t="shared" si="5"/>
        <v>0</v>
      </c>
      <c r="H17" s="24">
        <f t="shared" si="5"/>
        <v>0</v>
      </c>
      <c r="I17" s="24">
        <f t="shared" si="5"/>
        <v>0</v>
      </c>
      <c r="J17" s="24">
        <f t="shared" si="5"/>
        <v>0</v>
      </c>
      <c r="K17" s="21"/>
      <c r="L17" s="11"/>
    </row>
    <row r="18" spans="1:12" ht="63">
      <c r="A18" s="6" t="s">
        <v>39</v>
      </c>
      <c r="B18" s="15" t="s">
        <v>38</v>
      </c>
      <c r="C18" s="25">
        <f>D18</f>
        <v>360800</v>
      </c>
      <c r="D18" s="25">
        <v>360800</v>
      </c>
      <c r="E18" s="25"/>
      <c r="F18" s="25"/>
      <c r="G18" s="25"/>
      <c r="H18" s="25"/>
      <c r="I18" s="25"/>
      <c r="J18" s="25"/>
      <c r="K18" s="20" t="s">
        <v>42</v>
      </c>
      <c r="L18" s="11" t="s">
        <v>43</v>
      </c>
    </row>
    <row r="19" spans="1:12" ht="126">
      <c r="A19" s="6" t="s">
        <v>41</v>
      </c>
      <c r="B19" s="15" t="s">
        <v>40</v>
      </c>
      <c r="C19" s="25">
        <f>D19</f>
        <v>302000</v>
      </c>
      <c r="D19" s="25">
        <f>202000+100000</f>
        <v>302000</v>
      </c>
      <c r="E19" s="25"/>
      <c r="F19" s="25"/>
      <c r="G19" s="25"/>
      <c r="H19" s="25"/>
      <c r="I19" s="25"/>
      <c r="J19" s="25"/>
      <c r="K19" s="20" t="s">
        <v>70</v>
      </c>
      <c r="L19" s="11" t="s">
        <v>51</v>
      </c>
    </row>
    <row r="20" spans="1:12" ht="267.75">
      <c r="A20" s="6" t="s">
        <v>17</v>
      </c>
      <c r="B20" s="15" t="s">
        <v>18</v>
      </c>
      <c r="C20" s="23">
        <f>D20</f>
        <v>437200</v>
      </c>
      <c r="D20" s="23">
        <v>437200</v>
      </c>
      <c r="E20" s="23"/>
      <c r="F20" s="23"/>
      <c r="G20" s="23"/>
      <c r="H20" s="23"/>
      <c r="I20" s="23"/>
      <c r="J20" s="23"/>
      <c r="K20" s="20" t="s">
        <v>36</v>
      </c>
      <c r="L20" s="10" t="s">
        <v>37</v>
      </c>
    </row>
    <row r="21" spans="1:12" ht="31.5">
      <c r="A21" s="1" t="s">
        <v>20</v>
      </c>
      <c r="B21" s="14" t="s">
        <v>87</v>
      </c>
      <c r="C21" s="22">
        <f>C22+C23+C24+C25+C26</f>
        <v>-258900</v>
      </c>
      <c r="D21" s="22">
        <f t="shared" ref="D21:J21" si="6">D22+D23+D24+D25+D26</f>
        <v>774800</v>
      </c>
      <c r="E21" s="22">
        <f t="shared" si="6"/>
        <v>-1033700</v>
      </c>
      <c r="F21" s="22">
        <f t="shared" si="6"/>
        <v>-1033700</v>
      </c>
      <c r="G21" s="22">
        <f t="shared" si="6"/>
        <v>0</v>
      </c>
      <c r="H21" s="22">
        <f t="shared" si="6"/>
        <v>0</v>
      </c>
      <c r="I21" s="22">
        <f t="shared" si="6"/>
        <v>0</v>
      </c>
      <c r="J21" s="22">
        <f t="shared" si="6"/>
        <v>0</v>
      </c>
      <c r="K21" s="21"/>
      <c r="L21" s="11"/>
    </row>
    <row r="22" spans="1:12" ht="63">
      <c r="A22" s="6" t="s">
        <v>22</v>
      </c>
      <c r="B22" s="8" t="s">
        <v>21</v>
      </c>
      <c r="C22" s="23">
        <f>D22+E22</f>
        <v>105000</v>
      </c>
      <c r="D22" s="23">
        <v>65000</v>
      </c>
      <c r="E22" s="23">
        <v>40000</v>
      </c>
      <c r="F22" s="23">
        <v>40000</v>
      </c>
      <c r="G22" s="23"/>
      <c r="H22" s="23"/>
      <c r="I22" s="23"/>
      <c r="J22" s="23"/>
      <c r="K22" s="20" t="s">
        <v>28</v>
      </c>
      <c r="L22" s="11" t="s">
        <v>27</v>
      </c>
    </row>
    <row r="23" spans="1:12" ht="31.5">
      <c r="A23" s="6" t="s">
        <v>24</v>
      </c>
      <c r="B23" s="8" t="s">
        <v>23</v>
      </c>
      <c r="C23" s="23">
        <f t="shared" ref="C23:C25" si="7">D23+E23</f>
        <v>40000</v>
      </c>
      <c r="D23" s="23">
        <v>40000</v>
      </c>
      <c r="E23" s="23"/>
      <c r="F23" s="23"/>
      <c r="G23" s="23"/>
      <c r="H23" s="23"/>
      <c r="I23" s="23"/>
      <c r="J23" s="23"/>
      <c r="K23" s="20" t="s">
        <v>29</v>
      </c>
      <c r="L23" s="11" t="s">
        <v>27</v>
      </c>
    </row>
    <row r="24" spans="1:12" ht="47.25">
      <c r="A24" s="6" t="s">
        <v>30</v>
      </c>
      <c r="B24" s="12" t="s">
        <v>31</v>
      </c>
      <c r="C24" s="23">
        <f>D24+E24</f>
        <v>29800</v>
      </c>
      <c r="D24" s="23">
        <f>20000+9800</f>
        <v>29800</v>
      </c>
      <c r="E24" s="23"/>
      <c r="F24" s="23"/>
      <c r="G24" s="23"/>
      <c r="H24" s="23"/>
      <c r="I24" s="23"/>
      <c r="J24" s="23"/>
      <c r="K24" s="20" t="s">
        <v>32</v>
      </c>
      <c r="L24" s="11" t="s">
        <v>27</v>
      </c>
    </row>
    <row r="25" spans="1:12" ht="47.25">
      <c r="A25" s="6" t="s">
        <v>33</v>
      </c>
      <c r="B25" s="12" t="s">
        <v>34</v>
      </c>
      <c r="C25" s="23">
        <f t="shared" si="7"/>
        <v>640000</v>
      </c>
      <c r="D25" s="23">
        <v>640000</v>
      </c>
      <c r="E25" s="23"/>
      <c r="F25" s="23"/>
      <c r="G25" s="23"/>
      <c r="H25" s="23"/>
      <c r="I25" s="23"/>
      <c r="J25" s="23"/>
      <c r="K25" s="20" t="s">
        <v>35</v>
      </c>
      <c r="L25" s="11" t="s">
        <v>27</v>
      </c>
    </row>
    <row r="26" spans="1:12" ht="31.5">
      <c r="A26" s="6" t="s">
        <v>44</v>
      </c>
      <c r="B26" s="12" t="s">
        <v>45</v>
      </c>
      <c r="C26" s="23">
        <f>D26+E26</f>
        <v>-1073700</v>
      </c>
      <c r="D26" s="23"/>
      <c r="E26" s="23">
        <v>-1073700</v>
      </c>
      <c r="F26" s="23">
        <v>-1073700</v>
      </c>
      <c r="G26" s="23"/>
      <c r="H26" s="23"/>
      <c r="I26" s="23"/>
      <c r="J26" s="23"/>
      <c r="K26" s="20" t="s">
        <v>46</v>
      </c>
      <c r="L26" s="11"/>
    </row>
    <row r="27" spans="1:12" s="5" customFormat="1" ht="31.5">
      <c r="A27" s="1" t="s">
        <v>84</v>
      </c>
      <c r="B27" s="43" t="s">
        <v>108</v>
      </c>
      <c r="C27" s="22">
        <f>C28+C29</f>
        <v>2558065.4700000002</v>
      </c>
      <c r="D27" s="22">
        <f>D28+D29+D30</f>
        <v>2533065.4700000002</v>
      </c>
      <c r="E27" s="22">
        <f t="shared" ref="E27:F27" si="8">E28+E29+E30</f>
        <v>25000</v>
      </c>
      <c r="F27" s="22">
        <f t="shared" si="8"/>
        <v>25000</v>
      </c>
      <c r="G27" s="22">
        <f t="shared" ref="G27:J27" si="9">G28</f>
        <v>0</v>
      </c>
      <c r="H27" s="22">
        <f t="shared" si="9"/>
        <v>0</v>
      </c>
      <c r="I27" s="22">
        <f t="shared" si="9"/>
        <v>0</v>
      </c>
      <c r="J27" s="22">
        <f t="shared" si="9"/>
        <v>0</v>
      </c>
      <c r="K27" s="21"/>
      <c r="L27" s="44"/>
    </row>
    <row r="28" spans="1:12" ht="40.5" customHeight="1">
      <c r="A28" s="6" t="s">
        <v>47</v>
      </c>
      <c r="B28" s="7" t="s">
        <v>48</v>
      </c>
      <c r="C28" s="23">
        <f>D28+E28</f>
        <v>2518065.4700000002</v>
      </c>
      <c r="D28" s="23">
        <v>2518065.4700000002</v>
      </c>
      <c r="E28" s="23"/>
      <c r="F28" s="23"/>
      <c r="G28" s="23"/>
      <c r="H28" s="23"/>
      <c r="I28" s="23"/>
      <c r="J28" s="23"/>
      <c r="K28" s="20" t="s">
        <v>50</v>
      </c>
      <c r="L28" s="11" t="s">
        <v>49</v>
      </c>
    </row>
    <row r="29" spans="1:12" ht="31.5">
      <c r="A29" s="6" t="s">
        <v>89</v>
      </c>
      <c r="B29" s="7" t="s">
        <v>90</v>
      </c>
      <c r="C29" s="23">
        <f>D29+E29</f>
        <v>40000</v>
      </c>
      <c r="D29" s="23">
        <v>40000</v>
      </c>
      <c r="E29" s="23"/>
      <c r="F29" s="23"/>
      <c r="G29" s="23"/>
      <c r="H29" s="23"/>
      <c r="I29" s="23"/>
      <c r="J29" s="23"/>
      <c r="K29" s="20" t="s">
        <v>109</v>
      </c>
      <c r="L29" s="11" t="s">
        <v>114</v>
      </c>
    </row>
    <row r="30" spans="1:12" ht="31.5">
      <c r="A30" s="6" t="s">
        <v>89</v>
      </c>
      <c r="B30" s="7" t="s">
        <v>90</v>
      </c>
      <c r="C30" s="23">
        <f>D30+E30</f>
        <v>0</v>
      </c>
      <c r="D30" s="23">
        <v>-25000</v>
      </c>
      <c r="E30" s="23">
        <v>25000</v>
      </c>
      <c r="F30" s="23">
        <v>25000</v>
      </c>
      <c r="G30" s="23"/>
      <c r="H30" s="23"/>
      <c r="I30" s="23"/>
      <c r="J30" s="23"/>
      <c r="K30" s="20" t="s">
        <v>122</v>
      </c>
      <c r="L30" s="11"/>
    </row>
    <row r="31" spans="1:12" ht="47.25">
      <c r="A31" s="1" t="s">
        <v>65</v>
      </c>
      <c r="B31" s="2" t="s">
        <v>88</v>
      </c>
      <c r="C31" s="22">
        <f>C32</f>
        <v>150000</v>
      </c>
      <c r="D31" s="22">
        <f t="shared" ref="D31:F31" si="10">D32</f>
        <v>0</v>
      </c>
      <c r="E31" s="22">
        <f t="shared" si="10"/>
        <v>150000</v>
      </c>
      <c r="F31" s="22">
        <f t="shared" si="10"/>
        <v>150000</v>
      </c>
      <c r="G31" s="22"/>
      <c r="H31" s="22"/>
      <c r="I31" s="22"/>
      <c r="J31" s="22"/>
      <c r="K31" s="20"/>
      <c r="L31" s="11"/>
    </row>
    <row r="32" spans="1:12" ht="31.5">
      <c r="A32" s="6" t="s">
        <v>66</v>
      </c>
      <c r="B32" s="7" t="s">
        <v>67</v>
      </c>
      <c r="C32" s="23">
        <f>D32+E32</f>
        <v>150000</v>
      </c>
      <c r="D32" s="23"/>
      <c r="E32" s="23">
        <v>150000</v>
      </c>
      <c r="F32" s="23">
        <v>150000</v>
      </c>
      <c r="G32" s="23"/>
      <c r="H32" s="23"/>
      <c r="I32" s="23"/>
      <c r="J32" s="23"/>
      <c r="K32" s="20" t="s">
        <v>68</v>
      </c>
      <c r="L32" s="11"/>
    </row>
    <row r="33" spans="1:12" ht="31.5">
      <c r="A33" s="1" t="s">
        <v>75</v>
      </c>
      <c r="B33" s="2" t="s">
        <v>76</v>
      </c>
      <c r="C33" s="22">
        <f>C37+C34+C36+C35</f>
        <v>384100</v>
      </c>
      <c r="D33" s="22">
        <f t="shared" ref="D33:J33" si="11">D37+D34+D36+D35</f>
        <v>-167000</v>
      </c>
      <c r="E33" s="22">
        <f t="shared" si="11"/>
        <v>551100</v>
      </c>
      <c r="F33" s="22">
        <f t="shared" si="11"/>
        <v>551100</v>
      </c>
      <c r="G33" s="22">
        <f t="shared" si="11"/>
        <v>0</v>
      </c>
      <c r="H33" s="22">
        <f t="shared" si="11"/>
        <v>0</v>
      </c>
      <c r="I33" s="22">
        <f t="shared" si="11"/>
        <v>0</v>
      </c>
      <c r="J33" s="22">
        <f t="shared" si="11"/>
        <v>0</v>
      </c>
      <c r="K33" s="20"/>
      <c r="L33" s="11"/>
    </row>
    <row r="34" spans="1:12" ht="47.25">
      <c r="A34" s="6" t="s">
        <v>94</v>
      </c>
      <c r="B34" s="7" t="s">
        <v>93</v>
      </c>
      <c r="C34" s="23">
        <f>D34+E34</f>
        <v>2800</v>
      </c>
      <c r="D34" s="23">
        <v>2800</v>
      </c>
      <c r="E34" s="23"/>
      <c r="F34" s="23"/>
      <c r="G34" s="23"/>
      <c r="H34" s="23"/>
      <c r="I34" s="23"/>
      <c r="J34" s="23"/>
      <c r="K34" s="20"/>
      <c r="L34" s="11"/>
    </row>
    <row r="35" spans="1:12" ht="31.5">
      <c r="A35" s="6" t="s">
        <v>91</v>
      </c>
      <c r="B35" s="7" t="s">
        <v>92</v>
      </c>
      <c r="C35" s="23">
        <f>D35+E35</f>
        <v>-218700</v>
      </c>
      <c r="D35" s="23">
        <v>-62800</v>
      </c>
      <c r="E35" s="23">
        <v>-155900</v>
      </c>
      <c r="F35" s="23">
        <v>-155900</v>
      </c>
      <c r="G35" s="23"/>
      <c r="H35" s="23"/>
      <c r="I35" s="23"/>
      <c r="J35" s="23"/>
      <c r="K35" s="20"/>
      <c r="L35" s="11"/>
    </row>
    <row r="36" spans="1:12" ht="110.25">
      <c r="A36" s="6" t="s">
        <v>95</v>
      </c>
      <c r="B36" s="7" t="s">
        <v>96</v>
      </c>
      <c r="C36" s="23">
        <f>D36+E36</f>
        <v>300000</v>
      </c>
      <c r="D36" s="23"/>
      <c r="E36" s="23">
        <v>300000</v>
      </c>
      <c r="F36" s="23">
        <v>300000</v>
      </c>
      <c r="G36" s="23"/>
      <c r="H36" s="23"/>
      <c r="I36" s="23"/>
      <c r="J36" s="23"/>
      <c r="K36" s="20" t="s">
        <v>85</v>
      </c>
      <c r="L36" s="11" t="s">
        <v>115</v>
      </c>
    </row>
    <row r="37" spans="1:12" ht="47.25">
      <c r="A37" s="6" t="s">
        <v>77</v>
      </c>
      <c r="B37" s="7" t="s">
        <v>78</v>
      </c>
      <c r="C37" s="23">
        <f>C38+C39+C40</f>
        <v>300000</v>
      </c>
      <c r="D37" s="23">
        <f t="shared" ref="D37:G37" si="12">D38+D39+D40</f>
        <v>-107000</v>
      </c>
      <c r="E37" s="23">
        <f t="shared" si="12"/>
        <v>407000</v>
      </c>
      <c r="F37" s="23">
        <f t="shared" si="12"/>
        <v>407000</v>
      </c>
      <c r="G37" s="23">
        <f t="shared" si="12"/>
        <v>0</v>
      </c>
      <c r="H37" s="23">
        <f t="shared" ref="H37:J37" si="13">H38</f>
        <v>0</v>
      </c>
      <c r="I37" s="23">
        <f t="shared" si="13"/>
        <v>0</v>
      </c>
      <c r="J37" s="23">
        <f t="shared" si="13"/>
        <v>0</v>
      </c>
      <c r="K37" s="20"/>
      <c r="L37" s="11"/>
    </row>
    <row r="38" spans="1:12" s="37" customFormat="1" ht="94.5">
      <c r="A38" s="32"/>
      <c r="B38" s="33" t="s">
        <v>79</v>
      </c>
      <c r="C38" s="34">
        <f t="shared" ref="C38:C44" si="14">D38+E38</f>
        <v>300000</v>
      </c>
      <c r="D38" s="34">
        <v>20000</v>
      </c>
      <c r="E38" s="34">
        <v>280000</v>
      </c>
      <c r="F38" s="34">
        <v>280000</v>
      </c>
      <c r="G38" s="34"/>
      <c r="H38" s="34"/>
      <c r="I38" s="34"/>
      <c r="J38" s="34"/>
      <c r="K38" s="35"/>
      <c r="L38" s="36" t="s">
        <v>116</v>
      </c>
    </row>
    <row r="39" spans="1:12" s="37" customFormat="1" ht="78.75">
      <c r="A39" s="32"/>
      <c r="B39" s="33" t="s">
        <v>97</v>
      </c>
      <c r="C39" s="34">
        <f t="shared" si="14"/>
        <v>0</v>
      </c>
      <c r="D39" s="34">
        <v>7000</v>
      </c>
      <c r="E39" s="34">
        <v>-7000</v>
      </c>
      <c r="F39" s="34">
        <v>-7000</v>
      </c>
      <c r="G39" s="34"/>
      <c r="H39" s="34"/>
      <c r="I39" s="34"/>
      <c r="J39" s="34"/>
      <c r="K39" s="20" t="s">
        <v>69</v>
      </c>
      <c r="L39" s="36"/>
    </row>
    <row r="40" spans="1:12" s="37" customFormat="1" ht="47.25">
      <c r="A40" s="32"/>
      <c r="B40" s="33" t="s">
        <v>106</v>
      </c>
      <c r="C40" s="34">
        <f t="shared" si="14"/>
        <v>0</v>
      </c>
      <c r="D40" s="34">
        <v>-134000</v>
      </c>
      <c r="E40" s="34">
        <v>134000</v>
      </c>
      <c r="F40" s="34">
        <v>134000</v>
      </c>
      <c r="G40" s="34"/>
      <c r="H40" s="34"/>
      <c r="I40" s="34"/>
      <c r="J40" s="34"/>
      <c r="K40" s="20" t="s">
        <v>69</v>
      </c>
      <c r="L40" s="36" t="s">
        <v>117</v>
      </c>
    </row>
    <row r="41" spans="1:12" ht="63">
      <c r="A41" s="1"/>
      <c r="B41" s="2" t="s">
        <v>56</v>
      </c>
      <c r="C41" s="22">
        <f t="shared" si="14"/>
        <v>0</v>
      </c>
      <c r="D41" s="22">
        <f>D42+D43</f>
        <v>27841</v>
      </c>
      <c r="E41" s="22">
        <f>F41</f>
        <v>-27841</v>
      </c>
      <c r="F41" s="22">
        <f>F42+F43</f>
        <v>-27841</v>
      </c>
      <c r="G41" s="22"/>
      <c r="H41" s="22"/>
      <c r="I41" s="22"/>
      <c r="J41" s="22"/>
      <c r="K41" s="20"/>
      <c r="L41" s="11"/>
    </row>
    <row r="42" spans="1:12">
      <c r="A42" s="6" t="s">
        <v>57</v>
      </c>
      <c r="B42" s="7"/>
      <c r="C42" s="23">
        <f t="shared" si="14"/>
        <v>-98259</v>
      </c>
      <c r="D42" s="23">
        <f>-80000+5700-42961+19002</f>
        <v>-98259</v>
      </c>
      <c r="E42" s="23">
        <f t="shared" ref="E42:E43" si="15">F42</f>
        <v>0</v>
      </c>
      <c r="F42" s="23"/>
      <c r="G42" s="23"/>
      <c r="H42" s="23"/>
      <c r="I42" s="23"/>
      <c r="J42" s="23"/>
      <c r="K42" s="20"/>
      <c r="L42" s="50" t="s">
        <v>118</v>
      </c>
    </row>
    <row r="43" spans="1:12">
      <c r="A43" s="6" t="s">
        <v>58</v>
      </c>
      <c r="B43" s="7"/>
      <c r="C43" s="23">
        <f t="shared" si="14"/>
        <v>98259</v>
      </c>
      <c r="D43" s="23">
        <f>99200+7200+19700</f>
        <v>126100</v>
      </c>
      <c r="E43" s="23">
        <f t="shared" si="15"/>
        <v>-27841</v>
      </c>
      <c r="F43" s="23">
        <f>-3435-22-5382-19002</f>
        <v>-27841</v>
      </c>
      <c r="G43" s="23"/>
      <c r="H43" s="23"/>
      <c r="I43" s="23"/>
      <c r="J43" s="23"/>
      <c r="K43" s="20"/>
      <c r="L43" s="51"/>
    </row>
    <row r="44" spans="1:12" ht="78.75">
      <c r="A44" s="1" t="s">
        <v>59</v>
      </c>
      <c r="B44" s="2" t="s">
        <v>60</v>
      </c>
      <c r="C44" s="22">
        <f t="shared" si="14"/>
        <v>-4170485.99</v>
      </c>
      <c r="D44" s="22"/>
      <c r="E44" s="22">
        <v>-4170485.99</v>
      </c>
      <c r="F44" s="22"/>
      <c r="G44" s="22"/>
      <c r="H44" s="22"/>
      <c r="I44" s="22"/>
      <c r="J44" s="22">
        <v>-4170485.99</v>
      </c>
      <c r="K44" s="20" t="s">
        <v>64</v>
      </c>
      <c r="L44" s="11"/>
    </row>
    <row r="45" spans="1:12">
      <c r="A45" s="1"/>
      <c r="B45" s="2" t="s">
        <v>52</v>
      </c>
      <c r="C45" s="22"/>
      <c r="D45" s="22"/>
      <c r="E45" s="22"/>
      <c r="F45" s="22"/>
      <c r="G45" s="22"/>
      <c r="H45" s="22"/>
      <c r="I45" s="22"/>
      <c r="J45" s="22"/>
      <c r="K45" s="20"/>
      <c r="L45" s="11"/>
    </row>
    <row r="46" spans="1:12" ht="78.75">
      <c r="A46" s="1"/>
      <c r="B46" s="2" t="s">
        <v>53</v>
      </c>
      <c r="C46" s="22">
        <v>0</v>
      </c>
      <c r="D46" s="22">
        <v>0</v>
      </c>
      <c r="E46" s="22">
        <v>0</v>
      </c>
      <c r="F46" s="22">
        <v>0</v>
      </c>
      <c r="G46" s="22"/>
      <c r="H46" s="22"/>
      <c r="I46" s="22"/>
      <c r="J46" s="22"/>
      <c r="K46" s="20" t="s">
        <v>61</v>
      </c>
      <c r="L46" s="11"/>
    </row>
    <row r="47" spans="1:12" ht="31.5">
      <c r="A47" s="1"/>
      <c r="B47" s="2" t="s">
        <v>54</v>
      </c>
      <c r="C47" s="22">
        <v>0</v>
      </c>
      <c r="D47" s="22">
        <v>0</v>
      </c>
      <c r="E47" s="22">
        <v>0</v>
      </c>
      <c r="F47" s="22">
        <v>0</v>
      </c>
      <c r="G47" s="22"/>
      <c r="H47" s="22"/>
      <c r="I47" s="22"/>
      <c r="J47" s="22"/>
      <c r="K47" s="20" t="s">
        <v>62</v>
      </c>
      <c r="L47" s="11"/>
    </row>
    <row r="48" spans="1:12" ht="47.25">
      <c r="A48" s="1"/>
      <c r="B48" s="2" t="s">
        <v>55</v>
      </c>
      <c r="C48" s="22">
        <f>D48+E48</f>
        <v>67262</v>
      </c>
      <c r="D48" s="22">
        <v>52829</v>
      </c>
      <c r="E48" s="22">
        <v>14433</v>
      </c>
      <c r="F48" s="22">
        <v>14433</v>
      </c>
      <c r="G48" s="22"/>
      <c r="H48" s="22"/>
      <c r="I48" s="22"/>
      <c r="J48" s="22"/>
      <c r="K48" s="20" t="s">
        <v>63</v>
      </c>
      <c r="L48" s="11"/>
    </row>
    <row r="49" spans="1:12">
      <c r="A49" s="1"/>
      <c r="B49" s="2"/>
      <c r="C49" s="22"/>
      <c r="D49" s="22"/>
      <c r="E49" s="22"/>
      <c r="F49" s="22"/>
      <c r="G49" s="22"/>
      <c r="H49" s="22"/>
      <c r="I49" s="22"/>
      <c r="J49" s="22"/>
      <c r="K49" s="20"/>
      <c r="L49" s="11"/>
    </row>
    <row r="50" spans="1:12" ht="47.25">
      <c r="A50" s="1"/>
      <c r="B50" s="2" t="s">
        <v>98</v>
      </c>
      <c r="C50" s="22">
        <f>D50+E50</f>
        <v>660000</v>
      </c>
      <c r="D50" s="22"/>
      <c r="E50" s="22">
        <v>660000</v>
      </c>
      <c r="F50" s="22">
        <v>660000</v>
      </c>
      <c r="G50" s="22"/>
      <c r="H50" s="22"/>
      <c r="I50" s="22"/>
      <c r="J50" s="22"/>
      <c r="K50" s="20" t="s">
        <v>99</v>
      </c>
      <c r="L50" s="11"/>
    </row>
    <row r="51" spans="1:12" ht="31.5">
      <c r="A51" s="1"/>
      <c r="B51" s="2" t="s">
        <v>123</v>
      </c>
      <c r="C51" s="22">
        <f>D51+E51</f>
        <v>4052786</v>
      </c>
      <c r="D51" s="22">
        <f>1485700+232420+84666</f>
        <v>1802786</v>
      </c>
      <c r="E51" s="22">
        <v>2250000</v>
      </c>
      <c r="F51" s="22">
        <v>2250000</v>
      </c>
      <c r="G51" s="22"/>
      <c r="H51" s="22"/>
      <c r="I51" s="22"/>
      <c r="J51" s="22"/>
      <c r="K51" s="20"/>
      <c r="L51" s="11"/>
    </row>
    <row r="52" spans="1:12">
      <c r="A52" s="1"/>
      <c r="B52" s="2"/>
      <c r="C52" s="22"/>
      <c r="D52" s="22"/>
      <c r="E52" s="22"/>
      <c r="F52" s="22"/>
      <c r="G52" s="22"/>
      <c r="H52" s="22"/>
      <c r="I52" s="22"/>
      <c r="J52" s="22"/>
      <c r="K52" s="20"/>
      <c r="L52" s="11"/>
    </row>
    <row r="53" spans="1:12">
      <c r="A53" s="1"/>
      <c r="B53" s="2" t="s">
        <v>1</v>
      </c>
      <c r="C53" s="22">
        <f>C10+C14+C17+C21+C27+C31+C33+C41+C44+C46+C47+C48+C50+C51</f>
        <v>4840481.4800000004</v>
      </c>
      <c r="D53" s="22">
        <f t="shared" ref="D53:J53" si="16">D10+D14+D17+D21+D27+D31+D33+D41+D44+D46+D47+D48+D50+D51</f>
        <v>6307166.4700000007</v>
      </c>
      <c r="E53" s="22">
        <f t="shared" si="16"/>
        <v>-1466684.9900000002</v>
      </c>
      <c r="F53" s="22">
        <f t="shared" si="16"/>
        <v>2703801</v>
      </c>
      <c r="G53" s="22">
        <f t="shared" si="16"/>
        <v>0</v>
      </c>
      <c r="H53" s="22">
        <f t="shared" si="16"/>
        <v>0</v>
      </c>
      <c r="I53" s="22">
        <f t="shared" si="16"/>
        <v>0</v>
      </c>
      <c r="J53" s="22">
        <f t="shared" si="16"/>
        <v>-4170485.99</v>
      </c>
      <c r="K53" s="21"/>
      <c r="L53" s="11"/>
    </row>
    <row r="55" spans="1:12">
      <c r="C55" s="45">
        <f>'[1]зміни червень'!$Q$92</f>
        <v>4840481.4800000004</v>
      </c>
      <c r="D55" s="45">
        <f>'[1]зміни червень'!$E$92</f>
        <v>6307166.4700000007</v>
      </c>
      <c r="E55" s="45">
        <f>'[1]зміни червень'!$J$92</f>
        <v>-1466684.9900000002</v>
      </c>
      <c r="F55" s="45">
        <f>'[1]зміни червень'!$K$92</f>
        <v>2703801</v>
      </c>
    </row>
    <row r="56" spans="1:12">
      <c r="C56" s="45">
        <f>C53-C55</f>
        <v>0</v>
      </c>
      <c r="D56" s="45">
        <f t="shared" ref="D56:F56" si="17">D53-D55</f>
        <v>0</v>
      </c>
      <c r="E56" s="45">
        <f t="shared" si="17"/>
        <v>0</v>
      </c>
      <c r="F56" s="45">
        <f t="shared" si="17"/>
        <v>0</v>
      </c>
    </row>
  </sheetData>
  <mergeCells count="12">
    <mergeCell ref="L42:L43"/>
    <mergeCell ref="K5:L5"/>
    <mergeCell ref="L7:L9"/>
    <mergeCell ref="C8:C9"/>
    <mergeCell ref="D8:D9"/>
    <mergeCell ref="E8:E9"/>
    <mergeCell ref="F8:J8"/>
    <mergeCell ref="A6:K6"/>
    <mergeCell ref="A7:A9"/>
    <mergeCell ref="B7:B9"/>
    <mergeCell ref="C7:J7"/>
    <mergeCell ref="K7:K9"/>
  </mergeCells>
  <pageMargins left="0.56000000000000005" right="0.15748031496062992" top="0.15748031496062992" bottom="0.11811023622047245" header="0.15748031496062992" footer="0.11811023622047245"/>
  <pageSetup paperSize="9" scale="45" fitToHeight="2" orientation="landscape" horizontalDpi="4294967293" r:id="rId1"/>
  <rowBreaks count="1" manualBreakCount="1">
    <brk id="3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листи розпорядників</vt:lpstr>
      <vt:lpstr>'листи розпорядників'!Заголовки_для_печати</vt:lpstr>
      <vt:lpstr>'листи розпорядників'!Область_печати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2019-06-19T11:51:27Z</cp:lastPrinted>
  <dcterms:created xsi:type="dcterms:W3CDTF">2019-02-04T08:51:14Z</dcterms:created>
  <dcterms:modified xsi:type="dcterms:W3CDTF">2019-06-24T14:50:15Z</dcterms:modified>
</cp:coreProperties>
</file>