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4220" windowHeight="10365" activeTab="1"/>
  </bookViews>
  <sheets>
    <sheet name="Дод.1" sheetId="9" r:id="rId1"/>
    <sheet name="дод.2" sheetId="6" r:id="rId2"/>
    <sheet name="Дод.3" sheetId="7" r:id="rId3"/>
    <sheet name="Дод.4" sheetId="8" r:id="rId4"/>
  </sheets>
  <definedNames>
    <definedName name="_xlnm.Print_Titles" localSheetId="0">Дод.1!$6:$10</definedName>
    <definedName name="_xlnm.Print_Titles" localSheetId="1">дод.2!$8:$9</definedName>
    <definedName name="_xlnm.Print_Titles" localSheetId="2">Дод.3!$9:$9</definedName>
    <definedName name="_xlnm.Print_Area" localSheetId="0">Дод.1!$A$1:$Q$65</definedName>
  </definedNames>
  <calcPr calcId="125725"/>
</workbook>
</file>

<file path=xl/calcChain.xml><?xml version="1.0" encoding="utf-8"?>
<calcChain xmlns="http://schemas.openxmlformats.org/spreadsheetml/2006/main">
  <c r="J66" i="6"/>
  <c r="I66"/>
  <c r="H66"/>
  <c r="F66"/>
  <c r="P34" i="9"/>
  <c r="O34"/>
  <c r="N34"/>
  <c r="P36"/>
  <c r="O36"/>
  <c r="N36"/>
  <c r="I12" i="6"/>
  <c r="J12"/>
  <c r="H12"/>
  <c r="F12"/>
  <c r="J78"/>
  <c r="I78"/>
  <c r="H78"/>
  <c r="F78"/>
  <c r="J79"/>
  <c r="I79"/>
  <c r="H79"/>
  <c r="F79"/>
  <c r="H82"/>
  <c r="I82"/>
  <c r="F82"/>
  <c r="O14" i="9"/>
  <c r="N14"/>
  <c r="O13"/>
  <c r="N13"/>
  <c r="O44"/>
  <c r="N44"/>
  <c r="J70" i="6"/>
  <c r="I70"/>
  <c r="H70"/>
  <c r="F70"/>
  <c r="D11" i="8"/>
  <c r="D25" i="7"/>
  <c r="P37" i="9"/>
  <c r="O37"/>
  <c r="N37"/>
  <c r="E18"/>
  <c r="F18"/>
  <c r="E26"/>
  <c r="Q26" s="1"/>
  <c r="E25"/>
  <c r="E24"/>
  <c r="F19"/>
  <c r="E21"/>
  <c r="Q21" s="1"/>
  <c r="E22"/>
  <c r="Q22" s="1"/>
  <c r="E23"/>
  <c r="Q23" s="1"/>
  <c r="E19"/>
  <c r="Q19" s="1"/>
  <c r="J22" i="6" l="1"/>
  <c r="I22"/>
  <c r="H22"/>
  <c r="F22"/>
  <c r="P41" i="9" l="1"/>
  <c r="O41"/>
  <c r="N41"/>
  <c r="E29"/>
  <c r="Q29" s="1"/>
  <c r="G29"/>
  <c r="H29"/>
  <c r="I29"/>
  <c r="J29"/>
  <c r="K29"/>
  <c r="L29"/>
  <c r="M29"/>
  <c r="N29"/>
  <c r="O29"/>
  <c r="P29"/>
  <c r="F29"/>
  <c r="F12"/>
  <c r="E16"/>
  <c r="Q16" s="1"/>
  <c r="E15"/>
  <c r="Q15" s="1"/>
  <c r="G67" i="6"/>
  <c r="H67"/>
  <c r="I67"/>
  <c r="J67"/>
  <c r="F67"/>
  <c r="G54" l="1"/>
  <c r="P33" i="9" l="1"/>
  <c r="J34"/>
  <c r="Q34" s="1"/>
  <c r="J64" i="6"/>
  <c r="J54" s="1"/>
  <c r="I64"/>
  <c r="I54" s="1"/>
  <c r="H64"/>
  <c r="H54" s="1"/>
  <c r="F64"/>
  <c r="F54" s="1"/>
  <c r="K33" i="9"/>
  <c r="L33"/>
  <c r="M33"/>
  <c r="J38"/>
  <c r="Q38" s="1"/>
  <c r="G73" i="6"/>
  <c r="H73"/>
  <c r="I73"/>
  <c r="J73"/>
  <c r="F73"/>
  <c r="G78"/>
  <c r="J35" i="9"/>
  <c r="Q35" s="1"/>
  <c r="D19" i="7"/>
  <c r="J37" i="9"/>
  <c r="Q37" s="1"/>
  <c r="O33" l="1"/>
  <c r="N33"/>
  <c r="D15" i="7" l="1"/>
  <c r="D14"/>
  <c r="G70" i="6"/>
  <c r="Q30" i="9" l="1"/>
  <c r="E31"/>
  <c r="Q31" s="1"/>
  <c r="E30"/>
  <c r="J37" i="6" l="1"/>
  <c r="I37"/>
  <c r="I31" s="1"/>
  <c r="H37"/>
  <c r="H31" s="1"/>
  <c r="F37"/>
  <c r="J31" l="1"/>
  <c r="J30" s="1"/>
  <c r="F31"/>
  <c r="F30" s="1"/>
  <c r="I30"/>
  <c r="G31"/>
  <c r="G30" s="1"/>
  <c r="H30"/>
  <c r="G81" l="1"/>
  <c r="G80" s="1"/>
  <c r="J82"/>
  <c r="J81" s="1"/>
  <c r="J80" s="1"/>
  <c r="I81"/>
  <c r="I80" s="1"/>
  <c r="H81"/>
  <c r="H80" s="1"/>
  <c r="F81"/>
  <c r="F80" s="1"/>
  <c r="G21"/>
  <c r="G20" s="1"/>
  <c r="G22"/>
  <c r="H21"/>
  <c r="H20" s="1"/>
  <c r="I21"/>
  <c r="I20" s="1"/>
  <c r="J21"/>
  <c r="J20" s="1"/>
  <c r="F21"/>
  <c r="F20" s="1"/>
  <c r="H11"/>
  <c r="H10" s="1"/>
  <c r="G12"/>
  <c r="G11" s="1"/>
  <c r="G10" s="1"/>
  <c r="I11"/>
  <c r="I10" s="1"/>
  <c r="J11"/>
  <c r="J10" s="1"/>
  <c r="F11"/>
  <c r="F10" s="1"/>
  <c r="H17" i="9" l="1"/>
  <c r="F17"/>
  <c r="G18"/>
  <c r="G17" s="1"/>
  <c r="H18"/>
  <c r="I18"/>
  <c r="I17" s="1"/>
  <c r="K18"/>
  <c r="K17" s="1"/>
  <c r="L18"/>
  <c r="L17" s="1"/>
  <c r="M18"/>
  <c r="M17" s="1"/>
  <c r="E17"/>
  <c r="J27"/>
  <c r="Q27" s="1"/>
  <c r="P24"/>
  <c r="O24"/>
  <c r="N24"/>
  <c r="J24" s="1"/>
  <c r="P25"/>
  <c r="O25"/>
  <c r="N25"/>
  <c r="J25" s="1"/>
  <c r="Q25" s="1"/>
  <c r="P27"/>
  <c r="O27"/>
  <c r="N27"/>
  <c r="F11"/>
  <c r="G12"/>
  <c r="G11" s="1"/>
  <c r="H12"/>
  <c r="H11" s="1"/>
  <c r="I12"/>
  <c r="I11" s="1"/>
  <c r="K12"/>
  <c r="K11" s="1"/>
  <c r="L12"/>
  <c r="L11" s="1"/>
  <c r="M12"/>
  <c r="M11" s="1"/>
  <c r="E12"/>
  <c r="E11" s="1"/>
  <c r="P14"/>
  <c r="P12" s="1"/>
  <c r="P11" s="1"/>
  <c r="J14"/>
  <c r="Q14" s="1"/>
  <c r="P13"/>
  <c r="N12"/>
  <c r="N11" s="1"/>
  <c r="H42"/>
  <c r="P42"/>
  <c r="F43"/>
  <c r="F42" s="1"/>
  <c r="G43"/>
  <c r="G42" s="1"/>
  <c r="H43"/>
  <c r="I43"/>
  <c r="I42" s="1"/>
  <c r="K43"/>
  <c r="K42" s="1"/>
  <c r="L43"/>
  <c r="L42" s="1"/>
  <c r="M43"/>
  <c r="M42" s="1"/>
  <c r="N43"/>
  <c r="N42" s="1"/>
  <c r="O43"/>
  <c r="O42" s="1"/>
  <c r="P43"/>
  <c r="E43"/>
  <c r="E42" s="1"/>
  <c r="J44"/>
  <c r="J43" s="1"/>
  <c r="J42" s="1"/>
  <c r="O18" l="1"/>
  <c r="O17" s="1"/>
  <c r="Q44"/>
  <c r="Q43" s="1"/>
  <c r="Q42" s="1"/>
  <c r="O12"/>
  <c r="O11" s="1"/>
  <c r="P18"/>
  <c r="P17" s="1"/>
  <c r="J18"/>
  <c r="Q24"/>
  <c r="N18"/>
  <c r="N17" s="1"/>
  <c r="J13"/>
  <c r="D17" i="7"/>
  <c r="D13" s="1"/>
  <c r="J17" i="9" l="1"/>
  <c r="Q18"/>
  <c r="Q17" s="1"/>
  <c r="Q13"/>
  <c r="Q12" s="1"/>
  <c r="Q11" s="1"/>
  <c r="J12"/>
  <c r="J11" s="1"/>
  <c r="F39"/>
  <c r="F40"/>
  <c r="G40"/>
  <c r="G39" s="1"/>
  <c r="H40"/>
  <c r="H39" s="1"/>
  <c r="I40"/>
  <c r="I39" s="1"/>
  <c r="K40"/>
  <c r="K39" s="1"/>
  <c r="L40"/>
  <c r="L39" s="1"/>
  <c r="M40"/>
  <c r="M39" s="1"/>
  <c r="N40"/>
  <c r="N39" s="1"/>
  <c r="O40"/>
  <c r="O39" s="1"/>
  <c r="P40"/>
  <c r="P39" s="1"/>
  <c r="E40"/>
  <c r="E39" s="1"/>
  <c r="J41"/>
  <c r="J40" s="1"/>
  <c r="J39" s="1"/>
  <c r="F33"/>
  <c r="F32" s="1"/>
  <c r="G33"/>
  <c r="G32" s="1"/>
  <c r="H33"/>
  <c r="H32" s="1"/>
  <c r="I33"/>
  <c r="I32" s="1"/>
  <c r="K32"/>
  <c r="L32"/>
  <c r="M32"/>
  <c r="N32"/>
  <c r="O32"/>
  <c r="P32"/>
  <c r="E33"/>
  <c r="E32" s="1"/>
  <c r="J36"/>
  <c r="F28"/>
  <c r="G28"/>
  <c r="H28"/>
  <c r="I28"/>
  <c r="J28"/>
  <c r="K28"/>
  <c r="L28"/>
  <c r="M28"/>
  <c r="N28"/>
  <c r="O28"/>
  <c r="P28"/>
  <c r="Q28"/>
  <c r="E28"/>
  <c r="J33" l="1"/>
  <c r="J32" s="1"/>
  <c r="J45" s="1"/>
  <c r="H45"/>
  <c r="G45"/>
  <c r="I45"/>
  <c r="P45"/>
  <c r="Q41"/>
  <c r="Q40" s="1"/>
  <c r="Q39" s="1"/>
  <c r="O45"/>
  <c r="N45"/>
  <c r="K45"/>
  <c r="E45"/>
  <c r="L45"/>
  <c r="F45"/>
  <c r="M45"/>
  <c r="Q36"/>
  <c r="Q33" l="1"/>
  <c r="Q32" s="1"/>
  <c r="Q45" s="1"/>
  <c r="G77" i="6"/>
  <c r="H77"/>
  <c r="I77"/>
  <c r="J77"/>
  <c r="F77"/>
  <c r="D11" i="7" l="1"/>
  <c r="D10" s="1"/>
  <c r="D10" i="8" l="1"/>
  <c r="D9" s="1"/>
  <c r="J29" i="6" l="1"/>
  <c r="J83" s="1"/>
  <c r="I29"/>
  <c r="I83" s="1"/>
  <c r="H29"/>
  <c r="H83" s="1"/>
  <c r="G29"/>
  <c r="G83" s="1"/>
  <c r="F29"/>
  <c r="F83" s="1"/>
</calcChain>
</file>

<file path=xl/comments1.xml><?xml version="1.0" encoding="utf-8"?>
<comments xmlns="http://schemas.openxmlformats.org/spreadsheetml/2006/main">
  <authors>
    <author>Администратор</author>
  </authors>
  <commentList>
    <comment ref="E52" authorId="0">
      <text>
        <r>
          <rPr>
            <b/>
            <sz val="8"/>
            <color indexed="81"/>
            <rFont val="Tahoma"/>
            <charset val="1"/>
          </rPr>
          <t>Администратор:</t>
        </r>
        <r>
          <rPr>
            <sz val="8"/>
            <color indexed="81"/>
            <rFont val="Tahoma"/>
            <charset val="1"/>
          </rPr>
          <t xml:space="preserve">
і</t>
        </r>
      </text>
    </comment>
  </commentList>
</comments>
</file>

<file path=xl/sharedStrings.xml><?xml version="1.0" encoding="utf-8"?>
<sst xmlns="http://schemas.openxmlformats.org/spreadsheetml/2006/main" count="359" uniqueCount="231">
  <si>
    <t>з них</t>
  </si>
  <si>
    <t>капітальні видатки за рахунок коштів, що передаються із загального фонду до бюджету розвитку (спеціального фонду)</t>
  </si>
  <si>
    <t>Код програмної класифікації видатків та кредитування місцевих бюджетів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</si>
  <si>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</si>
  <si>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1200000</t>
  </si>
  <si>
    <t>1210000</t>
  </si>
  <si>
    <t>Керуюча справами</t>
  </si>
  <si>
    <t>Н.В.Кушніренко</t>
  </si>
  <si>
    <t>Додаток   № 2</t>
  </si>
  <si>
    <t xml:space="preserve">до рішення виконавчого комітету Чорноморської  міської ради </t>
  </si>
  <si>
    <t xml:space="preserve">від            . 2018р.  №   </t>
  </si>
  <si>
    <t xml:space="preserve">від                              № </t>
  </si>
  <si>
    <t>Код ТПКВКМБ/ТКВКБМС</t>
  </si>
  <si>
    <t>Код ФКВКБ</t>
  </si>
  <si>
    <t>Назва  об'єктів  відповідно до  проектно-кошторисної  документації</t>
  </si>
  <si>
    <t>Відсоток завершеності  будівництва  об'єктів на 01.01.2017  р.</t>
  </si>
  <si>
    <t>Всього видатків на завершення будівництва, освоєння об'єктів на майбутні роки</t>
  </si>
  <si>
    <t>Відділ комунального господарства та благоустрою Чорноморської міської ради Одеської області</t>
  </si>
  <si>
    <t>1217461</t>
  </si>
  <si>
    <t>7461</t>
  </si>
  <si>
    <t>0456</t>
  </si>
  <si>
    <t>ВСЬОГО</t>
  </si>
  <si>
    <t xml:space="preserve">Фонду охорони навколишнього природного середовища </t>
  </si>
  <si>
    <t>у складі бюджету міста Чорноморська   на 2019 рік</t>
  </si>
  <si>
    <t>КДБ/Код ТПКВКМБ/ТКВКБМС</t>
  </si>
  <si>
    <t>Найменування доходів/бюджетної програми/види робіт</t>
  </si>
  <si>
    <t>Обсяг доходів/обсяг видатків, грн.</t>
  </si>
  <si>
    <t xml:space="preserve">Видатки, всього - </t>
  </si>
  <si>
    <t>0540</t>
  </si>
  <si>
    <t>Природоохоронні заходи за рахунок цільових фондів</t>
  </si>
  <si>
    <t xml:space="preserve">в т.ч. </t>
  </si>
  <si>
    <t>1218340</t>
  </si>
  <si>
    <t>Додаток 3</t>
  </si>
  <si>
    <t xml:space="preserve">до рішення виконавчого комітету </t>
  </si>
  <si>
    <t>Чорноморської міської ради Одеської області</t>
  </si>
  <si>
    <t xml:space="preserve">від                             №  </t>
  </si>
  <si>
    <t>грн.</t>
  </si>
  <si>
    <t>Перерозподіл бюджетних призначень між об'єктами</t>
  </si>
  <si>
    <t>територіального дорожнього фонду у складі бюджету міста Чорноморська 
на 2019 рік</t>
  </si>
  <si>
    <t xml:space="preserve">               КДБ/ Код ТПКВКМБ/ТКВКБМС</t>
  </si>
  <si>
    <t xml:space="preserve">Обсяг доходів/обсяг видатків,          грн. </t>
  </si>
  <si>
    <t>Розвитку</t>
  </si>
  <si>
    <t xml:space="preserve">від                                     № </t>
  </si>
  <si>
    <t>Керуюча справами                                                                    Н.В.Кушніренко</t>
  </si>
  <si>
    <t>Видатки розвитку</t>
  </si>
  <si>
    <t>Впровадження заходів щодо поводження з відходами /улаштування огородження майданчика для контейнерів побутових відходів за адресами пр-т Миру, 7, 7а, 9, м. Чорноморськ</t>
  </si>
  <si>
    <t>Впровадження заходів щодо поводження з відходами/улаштування огородження майданчика для контейнерів побутових відходів за адресою вул.Парусна, 1г, 1в, м. Чорноморськ</t>
  </si>
  <si>
    <t>Впровадження заходів щодо поводження з відходами/улаштування огородження майданчика для контейнерів побутових відходів за адресами вул.Олександрійська, 18, 20, м. Чорноморськ</t>
  </si>
  <si>
    <t>Впровадження заходів щодо поводження з відходами/улаштування огородження майданчика для контейнерів побутових відходів за адресами вул. В. Шума, 2а, 2б, 2в, 2г, м. Чорноморськ</t>
  </si>
  <si>
    <t>Впровадження заходів щодо поводження з відходами/улаштування огородження майданчика для контейнерів побутових відходів за адресою вул. В. Шума, 9, м. Чорноморськ</t>
  </si>
  <si>
    <t>1216030</t>
  </si>
  <si>
    <t>6030</t>
  </si>
  <si>
    <t>0620</t>
  </si>
  <si>
    <t>Організація благоустрою населених пунктів разом, в т.ч.:</t>
  </si>
  <si>
    <t>Утримання та розвиток автомобільних доріг та дорожньої інфраструктури за рахунок коштів місцевого бюджету разом, в т.ч.:</t>
  </si>
  <si>
    <t>Додаток 2</t>
  </si>
  <si>
    <t>Утримання та розвиток автомобільних доріг та дорожньої інфраструктури за рахунок коштів місцевого бюджету/ Капітальний ремонт вулиць та  доріг, придбання та улаштування зупинок міського транспорту, проектування та улаштування світлофорних об'єктів, стел та табличок на зупинках, разом, в т.ч.:</t>
  </si>
  <si>
    <t>Додаток № 1</t>
  </si>
  <si>
    <t xml:space="preserve">від                         № </t>
  </si>
  <si>
    <t>(грн.)</t>
  </si>
  <si>
    <t>Код ТПКВКМБ /
ТКВКБМС</t>
  </si>
  <si>
    <t>КФК</t>
  </si>
  <si>
    <t>Видатки загального фонду</t>
  </si>
  <si>
    <t>Видатки спеціального фонду</t>
  </si>
  <si>
    <t>РАЗОМ</t>
  </si>
  <si>
    <t>Всього</t>
  </si>
  <si>
    <t>видатки споживання</t>
  </si>
  <si>
    <t>видатки розвитку</t>
  </si>
  <si>
    <t>оплата праці</t>
  </si>
  <si>
    <t>комунальні послуги та енергоносії</t>
  </si>
  <si>
    <t>бюджет розвитку</t>
  </si>
  <si>
    <t>17=5+10</t>
  </si>
  <si>
    <t>РАЗОМ :</t>
  </si>
  <si>
    <t>0800000</t>
  </si>
  <si>
    <t>0810000</t>
  </si>
  <si>
    <t>Капітальні видатки</t>
  </si>
  <si>
    <t>1500000</t>
  </si>
  <si>
    <t>Управління капітального будівництва Чорноморської міської ради Одеської області</t>
  </si>
  <si>
    <t>1510000</t>
  </si>
  <si>
    <t>1517370</t>
  </si>
  <si>
    <t>7370</t>
  </si>
  <si>
    <t>0490</t>
  </si>
  <si>
    <t>Реалізація інших заходів щодо соціально-економічного розвитку територій</t>
  </si>
  <si>
    <t>Управління соціальної політики Чорноморської  міської ради Одеської області</t>
  </si>
  <si>
    <t>Організація благоустрою  населених пунктів</t>
  </si>
  <si>
    <t>Додаток 4</t>
  </si>
  <si>
    <t>Перерозподіл та передача бюджетних призначень у межах загального обсягу бюджетних призначень бюджету міста Чорноморська на 2019 рік</t>
  </si>
  <si>
    <t>Перерозподіл  та передача бюджетних призначень у межах загального обсягу бюджетних призначень бюджету міста Чорноморська на 2019 рік між об'єктами, видатки на  які у 2019 році будуть проводитися за рахунок коштів бюджету розвитку</t>
  </si>
  <si>
    <t>Видатки споживання</t>
  </si>
  <si>
    <t>0218340</t>
  </si>
  <si>
    <t>Проведення наукових досліджень, проектних і проектно-конструкторських розробок, експертних пропозицій, спрямованих на природоохоронні заходи та формування ефективного механізму природокористування</t>
  </si>
  <si>
    <t>Проведення тренінгів в рамках виконання проекту з розвитку і вдосконалення системи менеджменту відповідно вимог стандартів ISO 9001:2015 та ISO 14001:2015</t>
  </si>
  <si>
    <t>Впровадження заходів щодо поводження з відходами (ресурсоцінними та небезпечними (в т.ч.медичними))</t>
  </si>
  <si>
    <t xml:space="preserve">Організація та проведення заходів щодо пропаганди охорони навколишнього природного середовища (конференції, екологічні форуми, виставки, фестивалі, створення відеотек, фонотек тощо), в т.ч. до всеукраїнських свят "День довкілля", "Всесвітній день охорони довкілля", "Європейський тиждень сталої енергії" та ін. </t>
  </si>
  <si>
    <t>Разом  видатків на поточний рік,                                   грн.</t>
  </si>
  <si>
    <t>Загальний обяг фінансування будівництва           ( інших капітальних видатків ), грн.</t>
  </si>
  <si>
    <t>3700000</t>
  </si>
  <si>
    <t>Фінансове управління Чорноморської міської ради Одеської області</t>
  </si>
  <si>
    <t>3710000</t>
  </si>
  <si>
    <t>3710180</t>
  </si>
  <si>
    <t>0180</t>
  </si>
  <si>
    <t>0133</t>
  </si>
  <si>
    <t>Інша діяльність у сфері державного управління</t>
  </si>
  <si>
    <t>0200000</t>
  </si>
  <si>
    <t>Виконавчий комітет Чорноморської міської ради Одеської області</t>
  </si>
  <si>
    <t>0210000</t>
  </si>
  <si>
    <t>Олександрівська селищна адміністрація Чорноморської міської ради Одеської області</t>
  </si>
  <si>
    <t>Малодолинська сільська адміністрація Чорноморської міської ради Одеської області</t>
  </si>
  <si>
    <t>0600000</t>
  </si>
  <si>
    <t>Відділ освіти Чорноморської  міської ради Одеської області</t>
  </si>
  <si>
    <t>0610000</t>
  </si>
  <si>
    <t>0611020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</si>
  <si>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</si>
  <si>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</si>
  <si>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</si>
  <si>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0611070</t>
  </si>
  <si>
    <t>1070</t>
  </si>
  <si>
    <t>0922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</si>
  <si>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</si>
  <si>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</si>
  <si>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</si>
  <si>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</si>
  <si>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</si>
  <si>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Організація благоустрою населених пунктів</t>
  </si>
  <si>
    <t>0216030</t>
  </si>
  <si>
    <t>Капітальні видатки разом, в т.ч.: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</si>
  <si>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</si>
  <si>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r>
      <t xml:space="preserve">Капітальний ремонт зовнішнього освітлення скверу "Перемоги" за адресою с.Бурлача Балка, м.Чорноморськ, Одеська область </t>
    </r>
    <r>
      <rPr>
        <b/>
        <sz val="14"/>
        <rFont val="Times New Roman"/>
        <family val="1"/>
        <charset val="204"/>
      </rPr>
      <t>(реалізація проекту в рамках громадського бюджету)</t>
    </r>
  </si>
  <si>
    <r>
      <t xml:space="preserve">Відновлення елементів благоустрою - капітальний ремонт пішохідного проходу між вулицями Садова та Олександрійська в м.Чорноморськ Одеської області </t>
    </r>
    <r>
      <rPr>
        <b/>
        <sz val="14"/>
        <rFont val="Times New Roman"/>
        <family val="1"/>
        <charset val="204"/>
      </rPr>
      <t>(реалізація проекту в рамках громадського бюджету)</t>
    </r>
  </si>
  <si>
    <r>
      <t xml:space="preserve">Відновлення елементів благоустрою - капітальний ремонт зеленої зони відпочинку біля Будинку дитячої та юнацької творчості за адресою: вул.Спортивна, 10 в м.Чорноморськ Одеської області </t>
    </r>
    <r>
      <rPr>
        <b/>
        <sz val="14"/>
        <rFont val="Times New Roman"/>
        <family val="1"/>
        <charset val="204"/>
      </rPr>
      <t>(реалізація проекту в рамках шкільного бюджету)</t>
    </r>
  </si>
  <si>
    <t>Фінансове управління   Чорноморської міської ради Одеської області</t>
  </si>
  <si>
    <t>1216011</t>
  </si>
  <si>
    <t>6011</t>
  </si>
  <si>
    <t>Експлуатація та технічне обслуговування житлового фонду</t>
  </si>
  <si>
    <t>0610</t>
  </si>
  <si>
    <t>Капітальний ремонт елеваторних вузлів житлових будинків з регуліровкою систем центрального опалення за адресами: пр-т Миру, 41, вул.Лазурна, 3, вул.1 Травня, 15-А, вул.В.Шума, 13-А</t>
  </si>
  <si>
    <t>Реконструкція теплового пункту житлового будинку за адресою м.Чорноморськ, вул.1 Травня, 15-а</t>
  </si>
  <si>
    <t>Капітальний ремонт покрівлі за адресою : м.Чорноморськ, вул.Олександрійська, 4-А/ 5,6п.</t>
  </si>
  <si>
    <t>Капітальний ремонт під'їзду, заміна вікон, капітальний ремонт мереж електропостачання багатоквартирного житлового будинку за адресою: м.Чорноморськ, проспект Миру, 12 (1п.)</t>
  </si>
  <si>
    <t>Капітальний ремонт покрівлі за адресою : м.Чорноморськ, вул.Олександрійська,1</t>
  </si>
  <si>
    <t>Капітальний ремонт покрівлі за адресою : м.Чорноморськ, вул.Олександрійська, 20</t>
  </si>
  <si>
    <t>Капітальний ремонт багатоквартирного житлового будинку (встановлення решіток під дахом) за адресою  м.Чорноморськ, вул.В.Шума, 11</t>
  </si>
  <si>
    <t>Капітальний ремонт покрівлі за адресою : м.Чорноморськ, вул.Спортивна, 12</t>
  </si>
  <si>
    <t>0813242</t>
  </si>
  <si>
    <t>3242</t>
  </si>
  <si>
    <t>1090</t>
  </si>
  <si>
    <t>Інші заходи у сфері соціального захисту і соціального забезпечення</t>
  </si>
  <si>
    <t>0813192</t>
  </si>
  <si>
    <t>3192</t>
  </si>
  <si>
    <t>1030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</si>
  <si>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</si>
  <si>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 xml:space="preserve">Ліквідація несанкціонованих звалищ </t>
  </si>
  <si>
    <t>Утримання та розвиток автомобільних доріг та дорожньої інфраструктури за рахунок коштів місцевого бюджету</t>
  </si>
  <si>
    <t>1216012</t>
  </si>
  <si>
    <t>6012</t>
  </si>
  <si>
    <t>Забезпечення діяльності з виробництва, транспортування, постачання теплової енергії</t>
  </si>
  <si>
    <t xml:space="preserve">Проектування робіт по приєднанню житлових будинків 13-го мікрорайону до системи централізованого теплопостачання в м.Чорноморську </t>
  </si>
  <si>
    <t>Капітальний ремонт Палацу спорту "Юність"</t>
  </si>
  <si>
    <t>Капітальний ремонт зовнішнього освітлення за адресою: м.Чорноморськ, пров.Хантадзе, 4</t>
  </si>
  <si>
    <t>Капітальний ремонт покрівлі будинку за адресою: м.Чорноморськ, вул.Данченка, 22</t>
  </si>
  <si>
    <t>1217640</t>
  </si>
  <si>
    <t>7640</t>
  </si>
  <si>
    <t>Заходи з енергозбереження</t>
  </si>
  <si>
    <t>0470</t>
  </si>
  <si>
    <t>Капітальний ремонт (заміна вікон) у під`їздах та міжповерхових клітинах  багатоповерхових житлових будинків  за адресою: м.Чорноморськ, пр-т Миру, 2</t>
  </si>
  <si>
    <t>Капітальний ремонт спортивного майданчику за адресою: м.Чорноморськ, вул.Парусна, 11</t>
  </si>
  <si>
    <t>Одеської області</t>
  </si>
  <si>
    <r>
      <t xml:space="preserve">Капітальний ремонт зовнішнього освітлення з використанням енергозберігаючих технологій в сел.Олександрівка, м. Чорноморськ </t>
    </r>
    <r>
      <rPr>
        <b/>
        <sz val="14"/>
        <rFont val="Times New Roman"/>
        <family val="1"/>
        <charset val="204"/>
      </rPr>
      <t>(реалізація проекту в рамках Громадського бюджету)</t>
    </r>
  </si>
  <si>
    <r>
      <t xml:space="preserve">Капітальний ремонт - відновлення та упорядкування території балки "майбутнього Лібентальського парку" в               с. Малодолинське м. Чорноморська </t>
    </r>
    <r>
      <rPr>
        <b/>
        <sz val="14"/>
        <rFont val="Times New Roman"/>
        <family val="1"/>
        <charset val="204"/>
      </rPr>
      <t>(реалізація проекту в рамках Громадського бюджету)</t>
    </r>
  </si>
  <si>
    <t>Капітальний ремонт багатоквартирного житлового будинку (відновлення вхідних груп, підходів до під'їздів) за адресою:                м. Чорноморськ, вул. 1 Травня, 11</t>
  </si>
  <si>
    <t>Капітальний ремонт покрівлі за адресою:                м. Чорноморськ, вул. 1 Травня, 11 (корпус А)</t>
  </si>
  <si>
    <t>Капітальний ремонт багатоквартирного житлового будинку (відновлення вхідних груп) за адресою м.Чорноморськ, вул.Парусна, 12</t>
  </si>
  <si>
    <t>Капітальний ремонт елеваторного вузлу житлового будинку за адресою: м. Чорноморськ, вул.Олександрійська, 3</t>
  </si>
  <si>
    <t>Капітальний ремонт мереж центрального опалення житлового будинку за адресою: м. Чорноморськ, вул.Данченка, 11</t>
  </si>
  <si>
    <t>Капітальний ремонт мереж центрального опалення житлового будинку за адресою: м. Чорноморськ, провул.Шкільний, 2</t>
  </si>
  <si>
    <t>Капітальний ремонт мереж центрального опалення житлового будинку за адресою: м. Чорноморськ, вул.Данченка, 2</t>
  </si>
  <si>
    <t>Капітальний ремонт, улаштування огорожі на білизняних майданчиках міжповерхових клітин житлового будинку за адресою: м. Чорноморськ, вул.В.Шума, 21</t>
  </si>
  <si>
    <t>Капітальний ремонт багатоквартирного житлового будинку (відновлення вхідних груп) за адресою: м.Чорноморськ, просп.Миру, 20а</t>
  </si>
  <si>
    <t>Капітальний ремонт багатоквартирного житлового будинку (відновлення карнизних звісів) за адресою: м.Чорноморськ, просп.Миру, 20а</t>
  </si>
  <si>
    <t>Капітальний ремонт  міжповерхових клітин в багатоквартирному будинку за адресою: м. Чорноморськ, вул.В.Шума, 21</t>
  </si>
  <si>
    <t>Капітальний ремонт спортивного майданчику з улаштуванням тартанового покриття за адресою: м.Чорноморськ, вул. Віталія Шума, 15-17-17-А</t>
  </si>
  <si>
    <t>Капітальний ремонт дитячого майданчику за адресою: м.Чорноморськ, вул. Віталія Шума, 19</t>
  </si>
  <si>
    <t>Проектування капітального ремонту - відновлення елементів благоустрою скверу за адресою: Одеська область, м.Чорноморськ, пр.Миру, 14</t>
  </si>
  <si>
    <t xml:space="preserve">Придбання дорожнього знаку "Дзеркало" </t>
  </si>
  <si>
    <t>Капітальний ремонт благоустрою прибудинкової території  за адресою: м.Чорноморськ, вул.Парусна, 11</t>
  </si>
  <si>
    <t xml:space="preserve">Капітальний ремонт проїзжої частини з улаштуанням острівця безпеки по вул. Парусній (район Загальноосвітньої школи І-ІІІ ступенів № 7), м. Чорноморськ </t>
  </si>
  <si>
    <t>Видатки, віднесені до резерву (капітальний ремонт зовнішнього освітлення, у т.ч. техумови, проектування, експертиза, ілюмінація)</t>
  </si>
  <si>
    <t>Капітальний ремонт (заміна вікон) у під`їздах та міжповерхових клітинах  багатоповерхових житлових будинків  за адресою: м.Чорноморськ, вул.Данченка, 22</t>
  </si>
  <si>
    <t xml:space="preserve">Капітальний ремонт вулиць та доріг, улаштування зупинок міського транспорту </t>
  </si>
  <si>
    <t>Будівництво зливового колектора (м.Чорноморськ, вул.Шевченка / парк Молодіжний)</t>
  </si>
  <si>
    <t>1217370</t>
  </si>
  <si>
    <r>
      <t xml:space="preserve">Придбання камер відеонагляду в                           с. Малодолинське, м. Чорноморськ </t>
    </r>
    <r>
      <rPr>
        <b/>
        <sz val="14"/>
        <rFont val="Times New Roman"/>
        <family val="1"/>
        <charset val="204"/>
      </rPr>
      <t>(реалізація проекту "Безпечне Малодолинське" в рамках Громадського бюджету)</t>
    </r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</si>
  <si>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</si>
  <si>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</si>
  <si>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</si>
  <si>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</si>
  <si>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0213140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</si>
  <si>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</si>
  <si>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</si>
  <si>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</si>
  <si>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r>
      <t xml:space="preserve">Капітальний ремонт благоустрою території Олександрівської загальноосвітньої школи І-ІІІ ступенів Чорноморської міської ради Одеської області за адресою: Одеська область,                 м. Чорноморськ, сел. Олександрівка, вул. Центральна, 85 </t>
    </r>
    <r>
      <rPr>
        <b/>
        <sz val="14"/>
        <rFont val="Times New Roman"/>
        <family val="1"/>
        <charset val="204"/>
      </rPr>
      <t>(реалізація проекту в рамках шкільного Бюджету участі)</t>
    </r>
  </si>
  <si>
    <r>
      <t xml:space="preserve">Капітальний ремонт благоустрою території загальноосвітньої школи І-ІІІ ступенів № 6 Чорноморської міської ради Одеської області за адресою: Одеська область, м. Чорноморськ, вул. Спортина, 3 А  </t>
    </r>
    <r>
      <rPr>
        <b/>
        <sz val="14"/>
        <rFont val="Times New Roman"/>
        <family val="1"/>
        <charset val="204"/>
      </rPr>
      <t>(реалізація проекту в рамках шкільного Бюджету участі)</t>
    </r>
  </si>
  <si>
    <r>
      <t xml:space="preserve">Капітальний ремонт спортивного майданчику Чорноморського навчально-виховного комплексу "спеціальна загальноосвітня школа І-ІІ ступенів - дошкільний навчальний заклад компенсуючого типу" Чорноморської міської ради Одеської області за адресою: Одеська область, м. Чорноморськ, вул. Пляжна, 3  </t>
    </r>
    <r>
      <rPr>
        <b/>
        <sz val="14"/>
        <rFont val="Times New Roman"/>
        <family val="1"/>
        <charset val="204"/>
      </rPr>
      <t>(реалізація проекту в рамках шкільного Бюджету участі)</t>
    </r>
  </si>
  <si>
    <r>
      <t xml:space="preserve">Капітальний ремонт благоустрою території з улаштуванням спортивного майданчику Комплексної дитячо-юнацької спортивної школи Чорноморської міської ради Одеської області за адресою: Одеська область, м. Чорноморськ, вул. 1 Травня, 8-Е </t>
    </r>
    <r>
      <rPr>
        <b/>
        <sz val="14"/>
        <rFont val="Times New Roman"/>
        <family val="1"/>
        <charset val="204"/>
      </rPr>
      <t>(реалізація проекту в рамках громадського бюджету)</t>
    </r>
  </si>
  <si>
    <t>до  рішення виконавчого комітету Чорноморської міської ради Одеської області</t>
  </si>
  <si>
    <t>Капітальні видатки по ЗОШ № 1</t>
  </si>
  <si>
    <t>Капітальний ремонт території та будівлі (з обладнанням системи водовідведення ) Малодолинської загальноосвітньої школи І-ІІІ ступенів Чорноморської міської ради за адресою: м. Чорноморськ,                                   с. Малодолинське, вул. Зелена, 2</t>
  </si>
  <si>
    <t>0611010</t>
  </si>
  <si>
    <t>1010</t>
  </si>
  <si>
    <t>0910</t>
  </si>
  <si>
    <t>КЕКВ 2210 „Предмети, матеріали, обладнання та інвентар”</t>
  </si>
  <si>
    <t>КЕКВ 2230 „Продукти харчування”</t>
  </si>
  <si>
    <t>КЕКВ 2240 „Оплата послуг (крім комунальних)”</t>
  </si>
  <si>
    <t>Надання дошкільної освіти, всього -</t>
  </si>
  <si>
    <t>в т.ч.</t>
  </si>
  <si>
    <t>0611170</t>
  </si>
  <si>
    <t>1170</t>
  </si>
  <si>
    <t>0990</t>
  </si>
  <si>
    <t>Забезпечення діяльності інклюзивно - ресурсних центрів</t>
  </si>
  <si>
    <r>
      <t xml:space="preserve">Капітальний ремонт вулиць та доріг, улаштування зупинок міського транспорту, стел та табличок на зупинках  - </t>
    </r>
    <r>
      <rPr>
        <b/>
        <sz val="14"/>
        <rFont val="Times New Roman"/>
        <family val="1"/>
        <charset val="204"/>
      </rPr>
      <t xml:space="preserve">віднесено до резерву </t>
    </r>
    <r>
      <rPr>
        <sz val="14"/>
        <rFont val="Times New Roman"/>
        <family val="1"/>
        <charset val="204"/>
      </rPr>
      <t>за рекомендацією постійної комісії з фінансово - економічних питань, бюджету, інвестицій та комунальної власності</t>
    </r>
  </si>
  <si>
    <r>
      <t xml:space="preserve">Впровадження заходів щодо поводження з відходами/улаштування огородження майданчика для контейнерів побутових відходів  - </t>
    </r>
    <r>
      <rPr>
        <b/>
        <sz val="12"/>
        <color theme="1"/>
        <rFont val="Times New Roman"/>
        <family val="1"/>
        <charset val="204"/>
      </rPr>
      <t>віднесено до резерву</t>
    </r>
    <r>
      <rPr>
        <sz val="12"/>
        <color theme="1"/>
        <rFont val="Times New Roman"/>
        <family val="1"/>
        <charset val="204"/>
      </rPr>
      <t xml:space="preserve"> за рекомендацією постійної комісії з фінансово - економічних питань, бюджету, інвестицій та комунальної власності</t>
    </r>
  </si>
  <si>
    <t xml:space="preserve">Будівництво колектора зливової каналізації довжиною 900 м по вул. Шевченка, Данченка, Олександрійській                     м. Чорноморська, Одеської області </t>
  </si>
  <si>
    <r>
      <t xml:space="preserve">Капітальний ремонт вулиць та доріг, улаштування зупинок міського транспорту, стел та табличок на зупинках  - </t>
    </r>
    <r>
      <rPr>
        <b/>
        <sz val="12"/>
        <rFont val="Times New Roman"/>
        <family val="1"/>
        <charset val="204"/>
      </rPr>
      <t xml:space="preserve">віднесено до резерву </t>
    </r>
    <r>
      <rPr>
        <sz val="12"/>
        <rFont val="Times New Roman"/>
        <family val="1"/>
        <charset val="204"/>
      </rPr>
      <t>за рекомендацією постійної комісії з фінансово - економічних питань, бюджету, інвестицій та комунальної власності</t>
    </r>
  </si>
  <si>
    <t>Капітальний ремонт ліній зовнішнього освітлення в селищі Олександрівка,                                        м. Чорноморськ</t>
  </si>
  <si>
    <t>Капітальний ремонт паркану навколо дитячого майданчику по вул. Перемоги, 91, селища Олександрівка,                                     м. Чорноморськ</t>
  </si>
  <si>
    <t xml:space="preserve">Капітальний ремонт благоустрою території з улаштуванням елементів дитячого майданчика в селищі Олександрівка м. Чорноморська </t>
  </si>
  <si>
    <t>Капітальний ремонт - відновлення та упорядкування території балки "майбутнього Лібентальського парку" в               с. Малодолинське м. Чорноморська. Проектні роботи</t>
  </si>
  <si>
    <t>Відділ комунального господарства  та  благоустрою Чорноморської  міської ради Одеської області</t>
  </si>
  <si>
    <t>Відділ комунального господарства  та благоустрою Чорноморської  міської ради Одеської області</t>
  </si>
  <si>
    <t>Капітальний ремонт фасаду багатоквартирного будинку за адресою: м. Чорноморськ, проспект Миру, 8</t>
  </si>
  <si>
    <t>Капітальний ремонт (заміна вікон) у під`їздах та міжповерхових клітинах  багатоповерхових житлових будинків  за адресою: м.Чорноморськ, вул.Шевченка, 6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</si>
</sst>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0000"/>
    <numFmt numFmtId="166" formatCode="#,##0.00000"/>
  </numFmts>
  <fonts count="3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12" fillId="0" borderId="0"/>
    <xf numFmtId="0" fontId="25" fillId="0" borderId="0"/>
  </cellStyleXfs>
  <cellXfs count="198">
    <xf numFmtId="0" fontId="0" fillId="0" borderId="0" xfId="0"/>
    <xf numFmtId="0" fontId="1" fillId="2" borderId="0" xfId="0" applyFont="1" applyFill="1" applyAlignment="1">
      <alignment horizontal="left"/>
    </xf>
    <xf numFmtId="0" fontId="4" fillId="2" borderId="0" xfId="0" applyFont="1" applyFill="1"/>
    <xf numFmtId="0" fontId="6" fillId="2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8" fillId="0" borderId="0" xfId="0" applyFont="1" applyFill="1"/>
    <xf numFmtId="0" fontId="8" fillId="0" borderId="0" xfId="0" applyFont="1" applyFill="1" applyAlignment="1"/>
    <xf numFmtId="0" fontId="8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/>
    </xf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7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49" fontId="6" fillId="2" borderId="1" xfId="0" applyNumberFormat="1" applyFont="1" applyFill="1" applyBorder="1" applyAlignment="1">
      <alignment horizontal="center"/>
    </xf>
    <xf numFmtId="4" fontId="6" fillId="2" borderId="1" xfId="2" applyNumberFormat="1" applyFont="1" applyFill="1" applyBorder="1" applyAlignment="1">
      <alignment horizontal="center" wrapText="1"/>
    </xf>
    <xf numFmtId="4" fontId="4" fillId="2" borderId="1" xfId="2" applyNumberFormat="1" applyFont="1" applyFill="1" applyBorder="1" applyAlignment="1">
      <alignment horizontal="center" wrapText="1"/>
    </xf>
    <xf numFmtId="4" fontId="13" fillId="2" borderId="5" xfId="2" applyNumberFormat="1" applyFont="1" applyFill="1" applyBorder="1" applyAlignment="1">
      <alignment horizontal="center" wrapText="1"/>
    </xf>
    <xf numFmtId="0" fontId="13" fillId="2" borderId="0" xfId="0" applyFont="1" applyFill="1"/>
    <xf numFmtId="49" fontId="4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/>
    <xf numFmtId="0" fontId="6" fillId="2" borderId="1" xfId="0" applyFont="1" applyFill="1" applyBorder="1" applyAlignment="1">
      <alignment wrapText="1"/>
    </xf>
    <xf numFmtId="0" fontId="14" fillId="2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14" fillId="0" borderId="0" xfId="0" applyFont="1" applyFill="1"/>
    <xf numFmtId="0" fontId="15" fillId="0" borderId="0" xfId="0" applyFont="1"/>
    <xf numFmtId="0" fontId="15" fillId="0" borderId="0" xfId="0" applyFont="1" applyAlignment="1">
      <alignment horizontal="right"/>
    </xf>
    <xf numFmtId="0" fontId="17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8" fillId="0" borderId="1" xfId="0" applyFont="1" applyBorder="1"/>
    <xf numFmtId="0" fontId="18" fillId="0" borderId="0" xfId="0" applyFont="1"/>
    <xf numFmtId="0" fontId="19" fillId="0" borderId="1" xfId="0" applyFont="1" applyBorder="1"/>
    <xf numFmtId="4" fontId="19" fillId="0" borderId="1" xfId="0" applyNumberFormat="1" applyFont="1" applyBorder="1" applyAlignment="1">
      <alignment horizontal="center"/>
    </xf>
    <xf numFmtId="0" fontId="19" fillId="0" borderId="0" xfId="0" applyFont="1"/>
    <xf numFmtId="4" fontId="15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wrapText="1"/>
    </xf>
    <xf numFmtId="4" fontId="18" fillId="2" borderId="1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49" fontId="15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4" fontId="20" fillId="0" borderId="1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21" fillId="0" borderId="0" xfId="0" applyFont="1"/>
    <xf numFmtId="0" fontId="21" fillId="0" borderId="0" xfId="0" applyFont="1" applyAlignment="1">
      <alignment horizontal="right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top" wrapText="1"/>
    </xf>
    <xf numFmtId="3" fontId="18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49" fontId="18" fillId="0" borderId="1" xfId="0" applyNumberFormat="1" applyFont="1" applyBorder="1" applyAlignment="1">
      <alignment horizontal="justify" vertical="top" wrapText="1"/>
    </xf>
    <xf numFmtId="49" fontId="15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vertical="center" wrapText="1"/>
    </xf>
    <xf numFmtId="3" fontId="22" fillId="2" borderId="1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wrapText="1"/>
    </xf>
    <xf numFmtId="3" fontId="15" fillId="0" borderId="0" xfId="0" applyNumberFormat="1" applyFont="1" applyBorder="1" applyAlignment="1">
      <alignment horizontal="center" vertical="center" wrapText="1"/>
    </xf>
    <xf numFmtId="165" fontId="0" fillId="0" borderId="0" xfId="0" applyNumberFormat="1"/>
    <xf numFmtId="49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4" fontId="4" fillId="2" borderId="5" xfId="2" applyNumberFormat="1" applyFont="1" applyFill="1" applyBorder="1" applyAlignment="1">
      <alignment horizontal="center" wrapText="1"/>
    </xf>
    <xf numFmtId="0" fontId="24" fillId="2" borderId="0" xfId="0" applyFont="1" applyFill="1"/>
    <xf numFmtId="0" fontId="1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1" fillId="2" borderId="0" xfId="0" applyFont="1" applyFill="1" applyAlignment="1">
      <alignment horizontal="center"/>
    </xf>
    <xf numFmtId="0" fontId="24" fillId="2" borderId="0" xfId="0" applyFont="1" applyFill="1" applyAlignment="1">
      <alignment horizontal="right"/>
    </xf>
    <xf numFmtId="0" fontId="1" fillId="2" borderId="1" xfId="3" applyFont="1" applyFill="1" applyBorder="1" applyAlignment="1">
      <alignment horizontal="center" vertical="center" wrapText="1"/>
    </xf>
    <xf numFmtId="0" fontId="26" fillId="2" borderId="1" xfId="3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/>
    </xf>
    <xf numFmtId="0" fontId="7" fillId="2" borderId="1" xfId="3" applyFont="1" applyFill="1" applyBorder="1" applyAlignment="1">
      <alignment horizontal="center" wrapText="1"/>
    </xf>
    <xf numFmtId="4" fontId="27" fillId="2" borderId="1" xfId="3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/>
    </xf>
    <xf numFmtId="4" fontId="1" fillId="2" borderId="1" xfId="3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165" fontId="28" fillId="2" borderId="0" xfId="0" applyNumberFormat="1" applyFont="1" applyFill="1"/>
    <xf numFmtId="0" fontId="28" fillId="2" borderId="0" xfId="0" applyFont="1" applyFill="1"/>
    <xf numFmtId="164" fontId="24" fillId="2" borderId="0" xfId="0" applyNumberFormat="1" applyFont="1" applyFill="1"/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/>
    </xf>
    <xf numFmtId="166" fontId="4" fillId="2" borderId="0" xfId="0" applyNumberFormat="1" applyFont="1" applyFill="1"/>
    <xf numFmtId="0" fontId="27" fillId="2" borderId="0" xfId="0" applyFont="1" applyFill="1" applyAlignment="1">
      <alignment horizontal="left" wrapText="1"/>
    </xf>
    <xf numFmtId="0" fontId="1" fillId="2" borderId="0" xfId="0" applyFont="1" applyFill="1"/>
    <xf numFmtId="0" fontId="27" fillId="2" borderId="0" xfId="0" applyFont="1" applyFill="1" applyAlignment="1">
      <alignment horizontal="left"/>
    </xf>
    <xf numFmtId="166" fontId="24" fillId="2" borderId="0" xfId="0" applyNumberFormat="1" applyFont="1" applyFill="1"/>
    <xf numFmtId="0" fontId="4" fillId="2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left" wrapText="1"/>
    </xf>
    <xf numFmtId="4" fontId="23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29" fillId="2" borderId="1" xfId="0" applyNumberFormat="1" applyFont="1" applyFill="1" applyBorder="1" applyAlignment="1">
      <alignment horizontal="center"/>
    </xf>
    <xf numFmtId="0" fontId="3" fillId="2" borderId="1" xfId="3" applyFont="1" applyFill="1" applyBorder="1" applyAlignment="1">
      <alignment wrapText="1"/>
    </xf>
    <xf numFmtId="4" fontId="1" fillId="2" borderId="1" xfId="3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27" fillId="2" borderId="1" xfId="3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4" fillId="2" borderId="1" xfId="0" applyFont="1" applyFill="1" applyBorder="1" applyAlignment="1">
      <alignment horizontal="left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0" fillId="2" borderId="1" xfId="3" applyFont="1" applyFill="1" applyBorder="1" applyAlignment="1">
      <alignment wrapText="1"/>
    </xf>
    <xf numFmtId="0" fontId="30" fillId="2" borderId="1" xfId="3" applyFont="1" applyFill="1" applyBorder="1" applyAlignment="1">
      <alignment horizontal="left" wrapText="1"/>
    </xf>
    <xf numFmtId="4" fontId="31" fillId="2" borderId="1" xfId="3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4" fontId="32" fillId="2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30" fillId="2" borderId="1" xfId="0" applyFont="1" applyFill="1" applyBorder="1" applyAlignment="1">
      <alignment horizontal="left" wrapText="1"/>
    </xf>
    <xf numFmtId="49" fontId="15" fillId="2" borderId="1" xfId="0" applyNumberFormat="1" applyFont="1" applyFill="1" applyBorder="1" applyAlignment="1">
      <alignment horizontal="center"/>
    </xf>
    <xf numFmtId="0" fontId="15" fillId="2" borderId="1" xfId="0" applyFont="1" applyFill="1" applyBorder="1" applyAlignment="1">
      <alignment wrapText="1"/>
    </xf>
    <xf numFmtId="4" fontId="15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0" fontId="15" fillId="0" borderId="1" xfId="0" applyFont="1" applyBorder="1"/>
    <xf numFmtId="0" fontId="4" fillId="2" borderId="1" xfId="0" applyFont="1" applyFill="1" applyBorder="1" applyAlignment="1">
      <alignment horizontal="left" vertical="center" wrapText="1"/>
    </xf>
    <xf numFmtId="0" fontId="24" fillId="2" borderId="0" xfId="0" applyFont="1" applyFill="1" applyAlignment="1"/>
    <xf numFmtId="49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wrapText="1"/>
    </xf>
    <xf numFmtId="3" fontId="23" fillId="2" borderId="1" xfId="0" applyNumberFormat="1" applyFont="1" applyFill="1" applyBorder="1" applyAlignment="1">
      <alignment horizontal="center"/>
    </xf>
    <xf numFmtId="4" fontId="3" fillId="2" borderId="1" xfId="3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1" xfId="2" applyFont="1" applyFill="1" applyBorder="1" applyAlignment="1">
      <alignment horizontal="left" wrapText="1"/>
    </xf>
    <xf numFmtId="49" fontId="30" fillId="2" borderId="1" xfId="0" applyNumberFormat="1" applyFont="1" applyFill="1" applyBorder="1" applyAlignment="1">
      <alignment horizontal="center"/>
    </xf>
    <xf numFmtId="0" fontId="30" fillId="2" borderId="1" xfId="0" applyFont="1" applyFill="1" applyBorder="1" applyAlignment="1">
      <alignment wrapText="1"/>
    </xf>
    <xf numFmtId="4" fontId="33" fillId="2" borderId="1" xfId="3" applyNumberFormat="1" applyFont="1" applyFill="1" applyBorder="1" applyAlignment="1">
      <alignment horizontal="center" vertical="center" wrapText="1"/>
    </xf>
    <xf numFmtId="0" fontId="34" fillId="2" borderId="0" xfId="0" applyFont="1" applyFill="1"/>
    <xf numFmtId="0" fontId="15" fillId="0" borderId="1" xfId="0" applyFont="1" applyBorder="1" applyAlignment="1">
      <alignment vertical="center" wrapText="1"/>
    </xf>
    <xf numFmtId="49" fontId="15" fillId="0" borderId="1" xfId="0" applyNumberFormat="1" applyFont="1" applyBorder="1" applyAlignment="1">
      <alignment vertical="center" wrapText="1"/>
    </xf>
    <xf numFmtId="49" fontId="4" fillId="2" borderId="5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/>
    </xf>
    <xf numFmtId="0" fontId="1" fillId="2" borderId="1" xfId="3" applyFont="1" applyFill="1" applyBorder="1" applyAlignment="1">
      <alignment horizontal="center" vertical="center" wrapText="1"/>
    </xf>
    <xf numFmtId="0" fontId="1" fillId="2" borderId="2" xfId="3" applyFont="1" applyFill="1" applyBorder="1" applyAlignment="1">
      <alignment horizontal="center" vertical="center" wrapText="1"/>
    </xf>
    <xf numFmtId="0" fontId="1" fillId="2" borderId="7" xfId="3" applyFont="1" applyFill="1" applyBorder="1" applyAlignment="1">
      <alignment horizontal="center" vertical="center" wrapText="1"/>
    </xf>
    <xf numFmtId="0" fontId="1" fillId="2" borderId="5" xfId="3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49" fontId="9" fillId="2" borderId="2" xfId="1" applyNumberFormat="1" applyFont="1" applyFill="1" applyBorder="1" applyAlignment="1" applyProtection="1">
      <alignment horizontal="center" vertical="center" wrapText="1"/>
    </xf>
    <xf numFmtId="49" fontId="9" fillId="2" borderId="7" xfId="1" applyNumberFormat="1" applyFont="1" applyFill="1" applyBorder="1" applyAlignment="1" applyProtection="1">
      <alignment horizontal="center" vertical="center" wrapText="1"/>
    </xf>
    <xf numFmtId="49" fontId="9" fillId="2" borderId="5" xfId="1" applyNumberFormat="1" applyFont="1" applyFill="1" applyBorder="1" applyAlignment="1" applyProtection="1">
      <alignment horizontal="center" vertical="center" wrapText="1"/>
    </xf>
    <xf numFmtId="49" fontId="9" fillId="2" borderId="1" xfId="1" applyNumberFormat="1" applyFont="1" applyFill="1" applyBorder="1" applyAlignment="1" applyProtection="1">
      <alignment horizontal="center" vertical="center" wrapText="1"/>
    </xf>
    <xf numFmtId="0" fontId="8" fillId="2" borderId="1" xfId="1" applyNumberFormat="1" applyFont="1" applyFill="1" applyBorder="1" applyAlignment="1" applyProtection="1">
      <alignment horizontal="center" vertical="center" wrapText="1"/>
    </xf>
    <xf numFmtId="0" fontId="1" fillId="2" borderId="3" xfId="3" applyFont="1" applyFill="1" applyBorder="1" applyAlignment="1">
      <alignment horizontal="center" vertical="center" wrapText="1"/>
    </xf>
    <xf numFmtId="0" fontId="1" fillId="2" borderId="6" xfId="3" applyFont="1" applyFill="1" applyBorder="1" applyAlignment="1">
      <alignment horizontal="center" vertical="center" wrapText="1"/>
    </xf>
    <xf numFmtId="0" fontId="1" fillId="2" borderId="4" xfId="3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3" xfId="3" applyFont="1" applyFill="1" applyBorder="1" applyAlignment="1">
      <alignment horizontal="center" wrapText="1"/>
    </xf>
    <xf numFmtId="0" fontId="6" fillId="2" borderId="4" xfId="3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14" fillId="0" borderId="0" xfId="0" applyFont="1" applyFill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right"/>
    </xf>
    <xf numFmtId="49" fontId="15" fillId="0" borderId="0" xfId="0" applyNumberFormat="1" applyFont="1" applyBorder="1" applyAlignment="1">
      <alignment horizontal="left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</cellXfs>
  <cellStyles count="4">
    <cellStyle name="Обычный" xfId="0" builtinId="0"/>
    <cellStyle name="Обычный 3" xfId="1"/>
    <cellStyle name="Обычный_дод 3" xfId="3"/>
    <cellStyle name="Обычный_дод№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7"/>
  <sheetViews>
    <sheetView view="pageBreakPreview" zoomScale="60" zoomScaleNormal="100" workbookViewId="0">
      <pane xSplit="4" ySplit="10" topLeftCell="E23" activePane="bottomRight" state="frozen"/>
      <selection pane="topRight" activeCell="E1" sqref="E1"/>
      <selection pane="bottomLeft" activeCell="A11" sqref="A11"/>
      <selection pane="bottomRight" activeCell="P35" sqref="P35"/>
    </sheetView>
  </sheetViews>
  <sheetFormatPr defaultRowHeight="15"/>
  <cols>
    <col min="1" max="1" width="9.140625" style="72"/>
    <col min="2" max="3" width="9.140625" style="73"/>
    <col min="4" max="4" width="45.28515625" style="74" customWidth="1"/>
    <col min="5" max="5" width="15.7109375" style="72" customWidth="1"/>
    <col min="6" max="6" width="14" style="72" customWidth="1"/>
    <col min="7" max="7" width="13.28515625" style="72" customWidth="1"/>
    <col min="8" max="8" width="14.42578125" style="72" customWidth="1"/>
    <col min="9" max="9" width="12.7109375" style="72" customWidth="1"/>
    <col min="10" max="10" width="15.28515625" style="72" customWidth="1"/>
    <col min="11" max="11" width="10.42578125" style="72" customWidth="1"/>
    <col min="12" max="12" width="13.28515625" style="72" customWidth="1"/>
    <col min="13" max="13" width="14.42578125" style="72" customWidth="1"/>
    <col min="14" max="14" width="15.42578125" style="72" customWidth="1"/>
    <col min="15" max="15" width="15.140625" style="72" customWidth="1"/>
    <col min="16" max="16" width="14.42578125" style="72" customWidth="1"/>
    <col min="17" max="17" width="14.7109375" style="72" customWidth="1"/>
    <col min="18" max="16384" width="9.140625" style="72"/>
  </cols>
  <sheetData>
    <row r="1" spans="1:17">
      <c r="L1" s="75" t="s">
        <v>57</v>
      </c>
      <c r="M1" s="75"/>
    </row>
    <row r="2" spans="1:17" ht="19.5" customHeight="1">
      <c r="L2" s="1" t="s">
        <v>204</v>
      </c>
      <c r="M2" s="1"/>
    </row>
    <row r="3" spans="1:17">
      <c r="L3" s="1" t="s">
        <v>58</v>
      </c>
      <c r="M3" s="1"/>
    </row>
    <row r="4" spans="1:17" ht="26.25" customHeight="1">
      <c r="A4" s="170" t="s">
        <v>86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</row>
    <row r="5" spans="1:17">
      <c r="O5" s="76" t="s">
        <v>59</v>
      </c>
    </row>
    <row r="6" spans="1:17" ht="15" customHeight="1">
      <c r="A6" s="171" t="s">
        <v>2</v>
      </c>
      <c r="B6" s="171" t="s">
        <v>60</v>
      </c>
      <c r="C6" s="174" t="s">
        <v>61</v>
      </c>
      <c r="D6" s="175" t="s">
        <v>3</v>
      </c>
      <c r="E6" s="176" t="s">
        <v>62</v>
      </c>
      <c r="F6" s="177"/>
      <c r="G6" s="177"/>
      <c r="H6" s="177"/>
      <c r="I6" s="178"/>
      <c r="J6" s="166" t="s">
        <v>63</v>
      </c>
      <c r="K6" s="166"/>
      <c r="L6" s="166"/>
      <c r="M6" s="166"/>
      <c r="N6" s="166"/>
      <c r="O6" s="166"/>
      <c r="P6" s="166"/>
      <c r="Q6" s="166" t="s">
        <v>64</v>
      </c>
    </row>
    <row r="7" spans="1:17">
      <c r="A7" s="172"/>
      <c r="B7" s="172"/>
      <c r="C7" s="174"/>
      <c r="D7" s="175"/>
      <c r="E7" s="166" t="s">
        <v>65</v>
      </c>
      <c r="F7" s="167" t="s">
        <v>66</v>
      </c>
      <c r="G7" s="166" t="s">
        <v>0</v>
      </c>
      <c r="H7" s="166"/>
      <c r="I7" s="167" t="s">
        <v>67</v>
      </c>
      <c r="J7" s="166" t="s">
        <v>65</v>
      </c>
      <c r="K7" s="166" t="s">
        <v>66</v>
      </c>
      <c r="L7" s="166" t="s">
        <v>0</v>
      </c>
      <c r="M7" s="166"/>
      <c r="N7" s="166" t="s">
        <v>67</v>
      </c>
      <c r="O7" s="166" t="s">
        <v>0</v>
      </c>
      <c r="P7" s="166"/>
      <c r="Q7" s="166"/>
    </row>
    <row r="8" spans="1:17">
      <c r="A8" s="172"/>
      <c r="B8" s="172"/>
      <c r="C8" s="174"/>
      <c r="D8" s="175"/>
      <c r="E8" s="166"/>
      <c r="F8" s="168"/>
      <c r="G8" s="166" t="s">
        <v>68</v>
      </c>
      <c r="H8" s="166" t="s">
        <v>69</v>
      </c>
      <c r="I8" s="168"/>
      <c r="J8" s="166"/>
      <c r="K8" s="166"/>
      <c r="L8" s="166" t="s">
        <v>68</v>
      </c>
      <c r="M8" s="166" t="s">
        <v>69</v>
      </c>
      <c r="N8" s="166"/>
      <c r="O8" s="166" t="s">
        <v>70</v>
      </c>
      <c r="P8" s="77" t="s">
        <v>0</v>
      </c>
      <c r="Q8" s="166"/>
    </row>
    <row r="9" spans="1:17" ht="78" customHeight="1">
      <c r="A9" s="173"/>
      <c r="B9" s="173"/>
      <c r="C9" s="174"/>
      <c r="D9" s="175"/>
      <c r="E9" s="166"/>
      <c r="F9" s="169"/>
      <c r="G9" s="166"/>
      <c r="H9" s="166"/>
      <c r="I9" s="169"/>
      <c r="J9" s="166"/>
      <c r="K9" s="166"/>
      <c r="L9" s="166"/>
      <c r="M9" s="166"/>
      <c r="N9" s="166"/>
      <c r="O9" s="166"/>
      <c r="P9" s="78" t="s">
        <v>1</v>
      </c>
      <c r="Q9" s="166"/>
    </row>
    <row r="10" spans="1:17">
      <c r="A10" s="79">
        <v>1</v>
      </c>
      <c r="B10" s="79">
        <v>2</v>
      </c>
      <c r="C10" s="79">
        <v>3</v>
      </c>
      <c r="D10" s="77">
        <v>4</v>
      </c>
      <c r="E10" s="77">
        <v>5</v>
      </c>
      <c r="F10" s="77">
        <v>6</v>
      </c>
      <c r="G10" s="77">
        <v>7</v>
      </c>
      <c r="H10" s="77">
        <v>8</v>
      </c>
      <c r="I10" s="77">
        <v>9</v>
      </c>
      <c r="J10" s="77">
        <v>10</v>
      </c>
      <c r="K10" s="77">
        <v>11</v>
      </c>
      <c r="L10" s="77">
        <v>12</v>
      </c>
      <c r="M10" s="77">
        <v>13</v>
      </c>
      <c r="N10" s="77">
        <v>14</v>
      </c>
      <c r="O10" s="77">
        <v>15</v>
      </c>
      <c r="P10" s="77">
        <v>16</v>
      </c>
      <c r="Q10" s="77" t="s">
        <v>71</v>
      </c>
    </row>
    <row r="11" spans="1:17" ht="31.5">
      <c r="A11" s="80" t="s">
        <v>103</v>
      </c>
      <c r="B11" s="80"/>
      <c r="C11" s="80"/>
      <c r="D11" s="81" t="s">
        <v>104</v>
      </c>
      <c r="E11" s="106">
        <f>E12</f>
        <v>0</v>
      </c>
      <c r="F11" s="106">
        <f t="shared" ref="F11:Q11" si="0">F12</f>
        <v>0</v>
      </c>
      <c r="G11" s="106">
        <f t="shared" si="0"/>
        <v>0</v>
      </c>
      <c r="H11" s="106">
        <f t="shared" si="0"/>
        <v>0</v>
      </c>
      <c r="I11" s="106">
        <f t="shared" si="0"/>
        <v>0</v>
      </c>
      <c r="J11" s="106">
        <f t="shared" si="0"/>
        <v>1878827</v>
      </c>
      <c r="K11" s="106">
        <f t="shared" si="0"/>
        <v>0</v>
      </c>
      <c r="L11" s="106">
        <f t="shared" si="0"/>
        <v>0</v>
      </c>
      <c r="M11" s="106">
        <f t="shared" si="0"/>
        <v>0</v>
      </c>
      <c r="N11" s="106">
        <f t="shared" si="0"/>
        <v>1878827</v>
      </c>
      <c r="O11" s="106">
        <f t="shared" si="0"/>
        <v>1878827</v>
      </c>
      <c r="P11" s="106">
        <f t="shared" si="0"/>
        <v>1082827</v>
      </c>
      <c r="Q11" s="106">
        <f t="shared" si="0"/>
        <v>1878827</v>
      </c>
    </row>
    <row r="12" spans="1:17" ht="31.5">
      <c r="A12" s="80" t="s">
        <v>105</v>
      </c>
      <c r="B12" s="83"/>
      <c r="C12" s="83"/>
      <c r="D12" s="81" t="s">
        <v>104</v>
      </c>
      <c r="E12" s="106">
        <f>E13+E14</f>
        <v>0</v>
      </c>
      <c r="F12" s="106">
        <f>F13+F14+F15+F16</f>
        <v>0</v>
      </c>
      <c r="G12" s="106">
        <f t="shared" ref="G12:Q12" si="1">G13+G14</f>
        <v>0</v>
      </c>
      <c r="H12" s="106">
        <f t="shared" si="1"/>
        <v>0</v>
      </c>
      <c r="I12" s="106">
        <f t="shared" si="1"/>
        <v>0</v>
      </c>
      <c r="J12" s="106">
        <f t="shared" si="1"/>
        <v>1878827</v>
      </c>
      <c r="K12" s="106">
        <f t="shared" si="1"/>
        <v>0</v>
      </c>
      <c r="L12" s="106">
        <f t="shared" si="1"/>
        <v>0</v>
      </c>
      <c r="M12" s="106">
        <f t="shared" si="1"/>
        <v>0</v>
      </c>
      <c r="N12" s="106">
        <f t="shared" si="1"/>
        <v>1878827</v>
      </c>
      <c r="O12" s="106">
        <f t="shared" si="1"/>
        <v>1878827</v>
      </c>
      <c r="P12" s="106">
        <f t="shared" si="1"/>
        <v>1082827</v>
      </c>
      <c r="Q12" s="106">
        <f t="shared" si="1"/>
        <v>1878827</v>
      </c>
    </row>
    <row r="13" spans="1:17" ht="47.25">
      <c r="A13" s="83" t="s">
        <v>124</v>
      </c>
      <c r="B13" s="83" t="s">
        <v>51</v>
      </c>
      <c r="C13" s="83" t="s">
        <v>52</v>
      </c>
      <c r="D13" s="112" t="s">
        <v>106</v>
      </c>
      <c r="E13" s="114"/>
      <c r="F13" s="114"/>
      <c r="G13" s="114"/>
      <c r="H13" s="114"/>
      <c r="I13" s="114"/>
      <c r="J13" s="114">
        <f>K13+N13</f>
        <v>1083341</v>
      </c>
      <c r="K13" s="114"/>
      <c r="L13" s="114"/>
      <c r="M13" s="114"/>
      <c r="N13" s="114">
        <f>483341+600000</f>
        <v>1083341</v>
      </c>
      <c r="O13" s="114">
        <f>483341+600000</f>
        <v>1083341</v>
      </c>
      <c r="P13" s="114">
        <f>483341</f>
        <v>483341</v>
      </c>
      <c r="Q13" s="114">
        <f>E13+J13</f>
        <v>1083341</v>
      </c>
    </row>
    <row r="14" spans="1:17" ht="47.25">
      <c r="A14" s="83" t="s">
        <v>124</v>
      </c>
      <c r="B14" s="83" t="s">
        <v>51</v>
      </c>
      <c r="C14" s="83" t="s">
        <v>52</v>
      </c>
      <c r="D14" s="113" t="s">
        <v>107</v>
      </c>
      <c r="E14" s="114"/>
      <c r="F14" s="114"/>
      <c r="G14" s="114"/>
      <c r="H14" s="114"/>
      <c r="I14" s="114"/>
      <c r="J14" s="114">
        <f>K14+N14</f>
        <v>795486</v>
      </c>
      <c r="K14" s="114"/>
      <c r="L14" s="114"/>
      <c r="M14" s="114"/>
      <c r="N14" s="114">
        <f>99986+499500+196000</f>
        <v>795486</v>
      </c>
      <c r="O14" s="114">
        <f>99986+499500+196000</f>
        <v>795486</v>
      </c>
      <c r="P14" s="114">
        <f>99986+499500</f>
        <v>599486</v>
      </c>
      <c r="Q14" s="114">
        <f>E14+J14</f>
        <v>795486</v>
      </c>
    </row>
    <row r="15" spans="1:17" s="88" customFormat="1" ht="31.5">
      <c r="A15" s="83" t="s">
        <v>192</v>
      </c>
      <c r="B15" s="83" t="s">
        <v>193</v>
      </c>
      <c r="C15" s="83" t="s">
        <v>194</v>
      </c>
      <c r="D15" s="116" t="s">
        <v>195</v>
      </c>
      <c r="E15" s="149">
        <f t="shared" ref="E15:E16" si="2">F15+I15</f>
        <v>97654</v>
      </c>
      <c r="F15" s="149">
        <v>97654</v>
      </c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>
        <f>E15+J15</f>
        <v>97654</v>
      </c>
    </row>
    <row r="16" spans="1:17" s="88" customFormat="1" ht="78.75">
      <c r="A16" s="83" t="s">
        <v>196</v>
      </c>
      <c r="B16" s="83" t="s">
        <v>197</v>
      </c>
      <c r="C16" s="83" t="s">
        <v>198</v>
      </c>
      <c r="D16" s="116" t="s">
        <v>199</v>
      </c>
      <c r="E16" s="149">
        <f t="shared" si="2"/>
        <v>-97654</v>
      </c>
      <c r="F16" s="149">
        <v>-97654</v>
      </c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>
        <f t="shared" ref="Q16" si="3">E16+J16</f>
        <v>-97654</v>
      </c>
    </row>
    <row r="17" spans="1:17" ht="31.5">
      <c r="A17" s="80" t="s">
        <v>108</v>
      </c>
      <c r="B17" s="80"/>
      <c r="C17" s="80"/>
      <c r="D17" s="81" t="s">
        <v>109</v>
      </c>
      <c r="E17" s="106">
        <f>E18</f>
        <v>0</v>
      </c>
      <c r="F17" s="106">
        <f t="shared" ref="F17:Q17" si="4">F18</f>
        <v>0</v>
      </c>
      <c r="G17" s="106">
        <f t="shared" si="4"/>
        <v>0</v>
      </c>
      <c r="H17" s="106">
        <f t="shared" si="4"/>
        <v>0</v>
      </c>
      <c r="I17" s="106">
        <f t="shared" si="4"/>
        <v>0</v>
      </c>
      <c r="J17" s="106">
        <f t="shared" si="4"/>
        <v>521504</v>
      </c>
      <c r="K17" s="106">
        <f t="shared" si="4"/>
        <v>0</v>
      </c>
      <c r="L17" s="106">
        <f t="shared" si="4"/>
        <v>0</v>
      </c>
      <c r="M17" s="106">
        <f t="shared" si="4"/>
        <v>0</v>
      </c>
      <c r="N17" s="106">
        <f t="shared" si="4"/>
        <v>521504</v>
      </c>
      <c r="O17" s="106">
        <f t="shared" si="4"/>
        <v>521504</v>
      </c>
      <c r="P17" s="106">
        <f t="shared" si="4"/>
        <v>521504</v>
      </c>
      <c r="Q17" s="106">
        <f t="shared" si="4"/>
        <v>521504</v>
      </c>
    </row>
    <row r="18" spans="1:17" ht="31.5">
      <c r="A18" s="80" t="s">
        <v>110</v>
      </c>
      <c r="B18" s="83"/>
      <c r="C18" s="83"/>
      <c r="D18" s="81" t="s">
        <v>109</v>
      </c>
      <c r="E18" s="106">
        <f>E24+E25+E27+E19+E26</f>
        <v>0</v>
      </c>
      <c r="F18" s="106">
        <f>F24+F25+F27+F19+F26</f>
        <v>0</v>
      </c>
      <c r="G18" s="106">
        <f t="shared" ref="G18:P18" si="5">G24+G25+G27</f>
        <v>0</v>
      </c>
      <c r="H18" s="106">
        <f t="shared" si="5"/>
        <v>0</v>
      </c>
      <c r="I18" s="106">
        <f t="shared" si="5"/>
        <v>0</v>
      </c>
      <c r="J18" s="106">
        <f t="shared" si="5"/>
        <v>521504</v>
      </c>
      <c r="K18" s="106">
        <f t="shared" si="5"/>
        <v>0</v>
      </c>
      <c r="L18" s="106">
        <f t="shared" si="5"/>
        <v>0</v>
      </c>
      <c r="M18" s="106">
        <f t="shared" si="5"/>
        <v>0</v>
      </c>
      <c r="N18" s="106">
        <f t="shared" si="5"/>
        <v>521504</v>
      </c>
      <c r="O18" s="106">
        <f t="shared" si="5"/>
        <v>521504</v>
      </c>
      <c r="P18" s="106">
        <f t="shared" si="5"/>
        <v>521504</v>
      </c>
      <c r="Q18" s="106">
        <f>E18+J18</f>
        <v>521504</v>
      </c>
    </row>
    <row r="19" spans="1:17" ht="15.75">
      <c r="A19" s="83" t="s">
        <v>207</v>
      </c>
      <c r="B19" s="83" t="s">
        <v>208</v>
      </c>
      <c r="C19" s="83" t="s">
        <v>209</v>
      </c>
      <c r="D19" s="116" t="s">
        <v>213</v>
      </c>
      <c r="E19" s="104">
        <f>F19+I19</f>
        <v>-500000</v>
      </c>
      <c r="F19" s="104">
        <f>F21+F22+F23</f>
        <v>-500000</v>
      </c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4">
        <f t="shared" ref="Q19:Q23" si="6">E19+J19</f>
        <v>-500000</v>
      </c>
    </row>
    <row r="20" spans="1:17" ht="15.75">
      <c r="A20" s="83"/>
      <c r="B20" s="83"/>
      <c r="C20" s="83"/>
      <c r="D20" s="116" t="s">
        <v>214</v>
      </c>
      <c r="E20" s="104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14"/>
    </row>
    <row r="21" spans="1:17" s="159" customFormat="1" ht="31.5">
      <c r="A21" s="156"/>
      <c r="B21" s="156"/>
      <c r="C21" s="156"/>
      <c r="D21" s="157" t="s">
        <v>210</v>
      </c>
      <c r="E21" s="114">
        <f t="shared" ref="E21:E26" si="7">F21+I21</f>
        <v>150000</v>
      </c>
      <c r="F21" s="158">
        <v>150000</v>
      </c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14">
        <f t="shared" si="6"/>
        <v>150000</v>
      </c>
    </row>
    <row r="22" spans="1:17" s="159" customFormat="1" ht="15.75">
      <c r="A22" s="156"/>
      <c r="B22" s="156"/>
      <c r="C22" s="156"/>
      <c r="D22" s="132" t="s">
        <v>211</v>
      </c>
      <c r="E22" s="114">
        <f t="shared" si="7"/>
        <v>-800000</v>
      </c>
      <c r="F22" s="158">
        <v>-800000</v>
      </c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14">
        <f t="shared" si="6"/>
        <v>-800000</v>
      </c>
    </row>
    <row r="23" spans="1:17" s="159" customFormat="1" ht="31.5">
      <c r="A23" s="156"/>
      <c r="B23" s="156"/>
      <c r="C23" s="156"/>
      <c r="D23" s="157" t="s">
        <v>212</v>
      </c>
      <c r="E23" s="114">
        <f t="shared" si="7"/>
        <v>150000</v>
      </c>
      <c r="F23" s="158">
        <v>150000</v>
      </c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14">
        <f t="shared" si="6"/>
        <v>150000</v>
      </c>
    </row>
    <row r="24" spans="1:17" ht="82.5" customHeight="1">
      <c r="A24" s="83" t="s">
        <v>111</v>
      </c>
      <c r="B24" s="83" t="s">
        <v>112</v>
      </c>
      <c r="C24" s="83" t="s">
        <v>113</v>
      </c>
      <c r="D24" s="115" t="s">
        <v>114</v>
      </c>
      <c r="E24" s="104">
        <f t="shared" si="7"/>
        <v>411100</v>
      </c>
      <c r="F24" s="104">
        <v>411100</v>
      </c>
      <c r="G24" s="104"/>
      <c r="H24" s="104"/>
      <c r="I24" s="104"/>
      <c r="J24" s="104">
        <f>K24+N24</f>
        <v>71504</v>
      </c>
      <c r="K24" s="104"/>
      <c r="L24" s="104"/>
      <c r="M24" s="104"/>
      <c r="N24" s="104">
        <f>20304+51200</f>
        <v>71504</v>
      </c>
      <c r="O24" s="104">
        <f>20304+51200</f>
        <v>71504</v>
      </c>
      <c r="P24" s="104">
        <f>20304+51200</f>
        <v>71504</v>
      </c>
      <c r="Q24" s="104">
        <f>E24+J24</f>
        <v>482604</v>
      </c>
    </row>
    <row r="25" spans="1:17" ht="94.5">
      <c r="A25" s="83" t="s">
        <v>115</v>
      </c>
      <c r="B25" s="83" t="s">
        <v>116</v>
      </c>
      <c r="C25" s="83" t="s">
        <v>117</v>
      </c>
      <c r="D25" s="115" t="s">
        <v>118</v>
      </c>
      <c r="E25" s="104">
        <f t="shared" si="7"/>
        <v>87500</v>
      </c>
      <c r="F25" s="104">
        <v>87500</v>
      </c>
      <c r="G25" s="104"/>
      <c r="H25" s="104"/>
      <c r="I25" s="104"/>
      <c r="J25" s="104">
        <f t="shared" ref="J25:J27" si="8">K25+N25</f>
        <v>80750</v>
      </c>
      <c r="K25" s="104"/>
      <c r="L25" s="104"/>
      <c r="M25" s="104"/>
      <c r="N25" s="104">
        <f>80750</f>
        <v>80750</v>
      </c>
      <c r="O25" s="104">
        <f>80750</f>
        <v>80750</v>
      </c>
      <c r="P25" s="104">
        <f>80750</f>
        <v>80750</v>
      </c>
      <c r="Q25" s="104">
        <f t="shared" ref="Q25:Q27" si="9">E25+J25</f>
        <v>168250</v>
      </c>
    </row>
    <row r="26" spans="1:17" ht="31.5">
      <c r="A26" s="83" t="s">
        <v>215</v>
      </c>
      <c r="B26" s="83" t="s">
        <v>216</v>
      </c>
      <c r="C26" s="83" t="s">
        <v>217</v>
      </c>
      <c r="D26" s="115" t="s">
        <v>218</v>
      </c>
      <c r="E26" s="104">
        <f t="shared" si="7"/>
        <v>1400</v>
      </c>
      <c r="F26" s="104">
        <v>1400</v>
      </c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>
        <f t="shared" si="9"/>
        <v>1400</v>
      </c>
    </row>
    <row r="27" spans="1:17" ht="47.25">
      <c r="A27" s="83" t="s">
        <v>119</v>
      </c>
      <c r="B27" s="83" t="s">
        <v>120</v>
      </c>
      <c r="C27" s="83" t="s">
        <v>121</v>
      </c>
      <c r="D27" s="116" t="s">
        <v>122</v>
      </c>
      <c r="E27" s="104"/>
      <c r="F27" s="104"/>
      <c r="G27" s="104"/>
      <c r="H27" s="104"/>
      <c r="I27" s="104"/>
      <c r="J27" s="104">
        <f t="shared" si="8"/>
        <v>369250</v>
      </c>
      <c r="K27" s="104"/>
      <c r="L27" s="104"/>
      <c r="M27" s="104"/>
      <c r="N27" s="104">
        <f>369250</f>
        <v>369250</v>
      </c>
      <c r="O27" s="104">
        <f>369250</f>
        <v>369250</v>
      </c>
      <c r="P27" s="104">
        <f>369250</f>
        <v>369250</v>
      </c>
      <c r="Q27" s="104">
        <f t="shared" si="9"/>
        <v>369250</v>
      </c>
    </row>
    <row r="28" spans="1:17" ht="47.25">
      <c r="A28" s="80" t="s">
        <v>73</v>
      </c>
      <c r="B28" s="80"/>
      <c r="C28" s="80"/>
      <c r="D28" s="81" t="s">
        <v>83</v>
      </c>
      <c r="E28" s="106">
        <f>E29</f>
        <v>0</v>
      </c>
      <c r="F28" s="106">
        <f t="shared" ref="F28:Q28" si="10">F29</f>
        <v>0</v>
      </c>
      <c r="G28" s="106">
        <f t="shared" si="10"/>
        <v>0</v>
      </c>
      <c r="H28" s="106">
        <f t="shared" si="10"/>
        <v>0</v>
      </c>
      <c r="I28" s="106">
        <f t="shared" si="10"/>
        <v>0</v>
      </c>
      <c r="J28" s="106">
        <f t="shared" si="10"/>
        <v>0</v>
      </c>
      <c r="K28" s="106">
        <f t="shared" si="10"/>
        <v>0</v>
      </c>
      <c r="L28" s="106">
        <f t="shared" si="10"/>
        <v>0</v>
      </c>
      <c r="M28" s="106">
        <f t="shared" si="10"/>
        <v>0</v>
      </c>
      <c r="N28" s="106">
        <f t="shared" si="10"/>
        <v>0</v>
      </c>
      <c r="O28" s="106">
        <f t="shared" si="10"/>
        <v>0</v>
      </c>
      <c r="P28" s="106">
        <f t="shared" si="10"/>
        <v>0</v>
      </c>
      <c r="Q28" s="106">
        <f t="shared" si="10"/>
        <v>0</v>
      </c>
    </row>
    <row r="29" spans="1:17" ht="47.25">
      <c r="A29" s="80" t="s">
        <v>74</v>
      </c>
      <c r="B29" s="83"/>
      <c r="C29" s="83"/>
      <c r="D29" s="81" t="s">
        <v>83</v>
      </c>
      <c r="E29" s="106">
        <f>F29+I29</f>
        <v>0</v>
      </c>
      <c r="F29" s="106">
        <f>F30+F31</f>
        <v>0</v>
      </c>
      <c r="G29" s="106">
        <f t="shared" ref="G29:P29" si="11">G30+G31</f>
        <v>0</v>
      </c>
      <c r="H29" s="106">
        <f t="shared" si="11"/>
        <v>0</v>
      </c>
      <c r="I29" s="106">
        <f t="shared" si="11"/>
        <v>0</v>
      </c>
      <c r="J29" s="106">
        <f t="shared" si="11"/>
        <v>0</v>
      </c>
      <c r="K29" s="106">
        <f t="shared" si="11"/>
        <v>0</v>
      </c>
      <c r="L29" s="106">
        <f t="shared" si="11"/>
        <v>0</v>
      </c>
      <c r="M29" s="106">
        <f t="shared" si="11"/>
        <v>0</v>
      </c>
      <c r="N29" s="106">
        <f t="shared" si="11"/>
        <v>0</v>
      </c>
      <c r="O29" s="106">
        <f t="shared" si="11"/>
        <v>0</v>
      </c>
      <c r="P29" s="106">
        <f t="shared" si="11"/>
        <v>0</v>
      </c>
      <c r="Q29" s="106">
        <f>E29+J29</f>
        <v>0</v>
      </c>
    </row>
    <row r="30" spans="1:17" ht="47.25">
      <c r="A30" s="83" t="s">
        <v>147</v>
      </c>
      <c r="B30" s="83" t="s">
        <v>148</v>
      </c>
      <c r="C30" s="83" t="s">
        <v>149</v>
      </c>
      <c r="D30" s="116" t="s">
        <v>150</v>
      </c>
      <c r="E30" s="104">
        <f>F30+I30</f>
        <v>50000</v>
      </c>
      <c r="F30" s="104">
        <v>50000</v>
      </c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>
        <f>E30+J30</f>
        <v>50000</v>
      </c>
    </row>
    <row r="31" spans="1:17" ht="31.5">
      <c r="A31" s="83" t="s">
        <v>143</v>
      </c>
      <c r="B31" s="83" t="s">
        <v>144</v>
      </c>
      <c r="C31" s="83" t="s">
        <v>145</v>
      </c>
      <c r="D31" s="116" t="s">
        <v>146</v>
      </c>
      <c r="E31" s="104">
        <f>F31+I31</f>
        <v>-50000</v>
      </c>
      <c r="F31" s="104">
        <v>-50000</v>
      </c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>
        <f>E31+J31</f>
        <v>-50000</v>
      </c>
    </row>
    <row r="32" spans="1:17" ht="47.25">
      <c r="A32" s="80" t="s">
        <v>4</v>
      </c>
      <c r="B32" s="80"/>
      <c r="C32" s="80"/>
      <c r="D32" s="81" t="s">
        <v>227</v>
      </c>
      <c r="E32" s="106">
        <f>E33</f>
        <v>0</v>
      </c>
      <c r="F32" s="106">
        <f t="shared" ref="F32:Q32" si="12">F33</f>
        <v>0</v>
      </c>
      <c r="G32" s="106">
        <f t="shared" si="12"/>
        <v>0</v>
      </c>
      <c r="H32" s="106">
        <f t="shared" si="12"/>
        <v>0</v>
      </c>
      <c r="I32" s="106">
        <f t="shared" si="12"/>
        <v>0</v>
      </c>
      <c r="J32" s="106">
        <f t="shared" si="12"/>
        <v>1110520</v>
      </c>
      <c r="K32" s="106">
        <f t="shared" si="12"/>
        <v>0</v>
      </c>
      <c r="L32" s="106">
        <f t="shared" si="12"/>
        <v>0</v>
      </c>
      <c r="M32" s="106">
        <f t="shared" si="12"/>
        <v>0</v>
      </c>
      <c r="N32" s="106">
        <f t="shared" si="12"/>
        <v>1110520</v>
      </c>
      <c r="O32" s="106">
        <f t="shared" si="12"/>
        <v>1110520</v>
      </c>
      <c r="P32" s="106">
        <f t="shared" si="12"/>
        <v>1110520</v>
      </c>
      <c r="Q32" s="106">
        <f t="shared" si="12"/>
        <v>1110520</v>
      </c>
    </row>
    <row r="33" spans="1:18" ht="47.25">
      <c r="A33" s="80" t="s">
        <v>5</v>
      </c>
      <c r="B33" s="83"/>
      <c r="C33" s="83"/>
      <c r="D33" s="81" t="s">
        <v>228</v>
      </c>
      <c r="E33" s="106">
        <f>E36</f>
        <v>0</v>
      </c>
      <c r="F33" s="106">
        <f>F36</f>
        <v>0</v>
      </c>
      <c r="G33" s="106">
        <f>G36</f>
        <v>0</v>
      </c>
      <c r="H33" s="106">
        <f>H36</f>
        <v>0</v>
      </c>
      <c r="I33" s="106">
        <f>I36</f>
        <v>0</v>
      </c>
      <c r="J33" s="106">
        <f>J34+J35+J36+J37+J38</f>
        <v>1110520</v>
      </c>
      <c r="K33" s="106">
        <f t="shared" ref="K33:Q33" si="13">K34+K35+K36+K37+K38</f>
        <v>0</v>
      </c>
      <c r="L33" s="106">
        <f t="shared" si="13"/>
        <v>0</v>
      </c>
      <c r="M33" s="106">
        <f t="shared" si="13"/>
        <v>0</v>
      </c>
      <c r="N33" s="106">
        <f t="shared" si="13"/>
        <v>1110520</v>
      </c>
      <c r="O33" s="106">
        <f t="shared" si="13"/>
        <v>1110520</v>
      </c>
      <c r="P33" s="106">
        <f t="shared" si="13"/>
        <v>1110520</v>
      </c>
      <c r="Q33" s="106">
        <f t="shared" si="13"/>
        <v>1110520</v>
      </c>
    </row>
    <row r="34" spans="1:18" ht="31.5">
      <c r="A34" s="83" t="s">
        <v>131</v>
      </c>
      <c r="B34" s="83" t="s">
        <v>132</v>
      </c>
      <c r="C34" s="83" t="s">
        <v>134</v>
      </c>
      <c r="D34" s="116" t="s">
        <v>133</v>
      </c>
      <c r="E34" s="106"/>
      <c r="F34" s="106"/>
      <c r="G34" s="106"/>
      <c r="H34" s="106"/>
      <c r="I34" s="106"/>
      <c r="J34" s="84">
        <f>K34+N34</f>
        <v>430000</v>
      </c>
      <c r="K34" s="106"/>
      <c r="L34" s="106"/>
      <c r="M34" s="106"/>
      <c r="N34" s="84">
        <f>280000+150000</f>
        <v>430000</v>
      </c>
      <c r="O34" s="84">
        <f>280000+150000</f>
        <v>430000</v>
      </c>
      <c r="P34" s="84">
        <f>280000+150000</f>
        <v>430000</v>
      </c>
      <c r="Q34" s="84">
        <f t="shared" ref="Q34:Q38" si="14">E34+J34</f>
        <v>430000</v>
      </c>
    </row>
    <row r="35" spans="1:18" s="139" customFormat="1" ht="47.25">
      <c r="A35" s="83" t="s">
        <v>153</v>
      </c>
      <c r="B35" s="83" t="s">
        <v>154</v>
      </c>
      <c r="C35" s="83" t="s">
        <v>52</v>
      </c>
      <c r="D35" s="116" t="s">
        <v>155</v>
      </c>
      <c r="E35" s="84"/>
      <c r="F35" s="84"/>
      <c r="G35" s="84"/>
      <c r="H35" s="84"/>
      <c r="I35" s="84"/>
      <c r="J35" s="84">
        <f>K35+N35</f>
        <v>340000</v>
      </c>
      <c r="K35" s="84"/>
      <c r="L35" s="84"/>
      <c r="M35" s="84"/>
      <c r="N35" s="84">
        <v>340000</v>
      </c>
      <c r="O35" s="84">
        <v>340000</v>
      </c>
      <c r="P35" s="84">
        <v>340000</v>
      </c>
      <c r="Q35" s="84">
        <f t="shared" si="14"/>
        <v>340000</v>
      </c>
    </row>
    <row r="36" spans="1:18" ht="15.75">
      <c r="A36" s="83" t="s">
        <v>50</v>
      </c>
      <c r="B36" s="83" t="s">
        <v>51</v>
      </c>
      <c r="C36" s="83" t="s">
        <v>52</v>
      </c>
      <c r="D36" s="103" t="s">
        <v>84</v>
      </c>
      <c r="E36" s="82"/>
      <c r="F36" s="82"/>
      <c r="G36" s="82"/>
      <c r="H36" s="82"/>
      <c r="I36" s="82"/>
      <c r="J36" s="84">
        <f>K36+N36</f>
        <v>195520</v>
      </c>
      <c r="K36" s="84"/>
      <c r="L36" s="84"/>
      <c r="M36" s="84"/>
      <c r="N36" s="84">
        <f>284820+349700+136000-425000-150000</f>
        <v>195520</v>
      </c>
      <c r="O36" s="84">
        <f>284820+349700+136000-425000-150000</f>
        <v>195520</v>
      </c>
      <c r="P36" s="84">
        <f>284820+349700+136000-425000-150000</f>
        <v>195520</v>
      </c>
      <c r="Q36" s="84">
        <f t="shared" si="14"/>
        <v>195520</v>
      </c>
    </row>
    <row r="37" spans="1:18" ht="47.25">
      <c r="A37" s="83" t="s">
        <v>18</v>
      </c>
      <c r="B37" s="83" t="s">
        <v>19</v>
      </c>
      <c r="C37" s="83" t="s">
        <v>20</v>
      </c>
      <c r="D37" s="116" t="s">
        <v>152</v>
      </c>
      <c r="E37" s="82"/>
      <c r="F37" s="82"/>
      <c r="G37" s="82"/>
      <c r="H37" s="82"/>
      <c r="I37" s="82"/>
      <c r="J37" s="84">
        <f>K37+N37</f>
        <v>0</v>
      </c>
      <c r="K37" s="84"/>
      <c r="L37" s="84"/>
      <c r="M37" s="84"/>
      <c r="N37" s="84">
        <f>182527-182527</f>
        <v>0</v>
      </c>
      <c r="O37" s="84">
        <f>182527-182527</f>
        <v>0</v>
      </c>
      <c r="P37" s="84">
        <f>182527-182527</f>
        <v>0</v>
      </c>
      <c r="Q37" s="84">
        <f t="shared" si="14"/>
        <v>0</v>
      </c>
    </row>
    <row r="38" spans="1:18" ht="15.75">
      <c r="A38" s="83" t="s">
        <v>160</v>
      </c>
      <c r="B38" s="83" t="s">
        <v>161</v>
      </c>
      <c r="C38" s="83" t="s">
        <v>163</v>
      </c>
      <c r="D38" s="116" t="s">
        <v>162</v>
      </c>
      <c r="E38" s="82"/>
      <c r="F38" s="82"/>
      <c r="G38" s="82"/>
      <c r="H38" s="82"/>
      <c r="I38" s="82"/>
      <c r="J38" s="84">
        <f>K38+N38</f>
        <v>145000</v>
      </c>
      <c r="K38" s="84"/>
      <c r="L38" s="84"/>
      <c r="M38" s="84"/>
      <c r="N38" s="84">
        <v>145000</v>
      </c>
      <c r="O38" s="84">
        <v>145000</v>
      </c>
      <c r="P38" s="84">
        <v>145000</v>
      </c>
      <c r="Q38" s="84">
        <f t="shared" si="14"/>
        <v>145000</v>
      </c>
    </row>
    <row r="39" spans="1:18" ht="47.25">
      <c r="A39" s="80" t="s">
        <v>76</v>
      </c>
      <c r="B39" s="80"/>
      <c r="C39" s="80"/>
      <c r="D39" s="81" t="s">
        <v>77</v>
      </c>
      <c r="E39" s="82">
        <f>E40</f>
        <v>0</v>
      </c>
      <c r="F39" s="82">
        <f t="shared" ref="F39:Q39" si="15">F40</f>
        <v>0</v>
      </c>
      <c r="G39" s="82">
        <f t="shared" si="15"/>
        <v>0</v>
      </c>
      <c r="H39" s="82">
        <f t="shared" si="15"/>
        <v>0</v>
      </c>
      <c r="I39" s="82">
        <f t="shared" si="15"/>
        <v>0</v>
      </c>
      <c r="J39" s="82">
        <f t="shared" si="15"/>
        <v>-340000</v>
      </c>
      <c r="K39" s="82">
        <f t="shared" si="15"/>
        <v>0</v>
      </c>
      <c r="L39" s="82">
        <f t="shared" si="15"/>
        <v>0</v>
      </c>
      <c r="M39" s="82">
        <f t="shared" si="15"/>
        <v>0</v>
      </c>
      <c r="N39" s="82">
        <f t="shared" si="15"/>
        <v>-340000</v>
      </c>
      <c r="O39" s="82">
        <f t="shared" si="15"/>
        <v>-340000</v>
      </c>
      <c r="P39" s="82">
        <f t="shared" si="15"/>
        <v>-340000</v>
      </c>
      <c r="Q39" s="82">
        <f t="shared" si="15"/>
        <v>-340000</v>
      </c>
    </row>
    <row r="40" spans="1:18" ht="47.25">
      <c r="A40" s="80" t="s">
        <v>78</v>
      </c>
      <c r="B40" s="83"/>
      <c r="C40" s="83"/>
      <c r="D40" s="81" t="s">
        <v>77</v>
      </c>
      <c r="E40" s="82">
        <f>E41</f>
        <v>0</v>
      </c>
      <c r="F40" s="82">
        <f t="shared" ref="F40:Q40" si="16">F41</f>
        <v>0</v>
      </c>
      <c r="G40" s="82">
        <f t="shared" si="16"/>
        <v>0</v>
      </c>
      <c r="H40" s="82">
        <f t="shared" si="16"/>
        <v>0</v>
      </c>
      <c r="I40" s="82">
        <f t="shared" si="16"/>
        <v>0</v>
      </c>
      <c r="J40" s="82">
        <f t="shared" si="16"/>
        <v>-340000</v>
      </c>
      <c r="K40" s="82">
        <f t="shared" si="16"/>
        <v>0</v>
      </c>
      <c r="L40" s="82">
        <f t="shared" si="16"/>
        <v>0</v>
      </c>
      <c r="M40" s="82">
        <f t="shared" si="16"/>
        <v>0</v>
      </c>
      <c r="N40" s="82">
        <f t="shared" si="16"/>
        <v>-340000</v>
      </c>
      <c r="O40" s="82">
        <f t="shared" si="16"/>
        <v>-340000</v>
      </c>
      <c r="P40" s="82">
        <f t="shared" si="16"/>
        <v>-340000</v>
      </c>
      <c r="Q40" s="82">
        <f t="shared" si="16"/>
        <v>-340000</v>
      </c>
    </row>
    <row r="41" spans="1:18" ht="31.5">
      <c r="A41" s="83" t="s">
        <v>79</v>
      </c>
      <c r="B41" s="83" t="s">
        <v>80</v>
      </c>
      <c r="C41" s="83" t="s">
        <v>81</v>
      </c>
      <c r="D41" s="103" t="s">
        <v>82</v>
      </c>
      <c r="E41" s="84"/>
      <c r="F41" s="84"/>
      <c r="G41" s="84"/>
      <c r="H41" s="84"/>
      <c r="I41" s="84"/>
      <c r="J41" s="84">
        <f>K41+N41</f>
        <v>-340000</v>
      </c>
      <c r="K41" s="84"/>
      <c r="L41" s="84"/>
      <c r="M41" s="84"/>
      <c r="N41" s="84">
        <f>-340000</f>
        <v>-340000</v>
      </c>
      <c r="O41" s="84">
        <f>-340000</f>
        <v>-340000</v>
      </c>
      <c r="P41" s="84">
        <f>-340000</f>
        <v>-340000</v>
      </c>
      <c r="Q41" s="84">
        <f>E41+J41</f>
        <v>-340000</v>
      </c>
    </row>
    <row r="42" spans="1:18" ht="31.5">
      <c r="A42" s="80" t="s">
        <v>96</v>
      </c>
      <c r="B42" s="80"/>
      <c r="C42" s="80"/>
      <c r="D42" s="81" t="s">
        <v>97</v>
      </c>
      <c r="E42" s="82">
        <f>E43</f>
        <v>0</v>
      </c>
      <c r="F42" s="82">
        <f t="shared" ref="F42:Q42" si="17">F43</f>
        <v>0</v>
      </c>
      <c r="G42" s="82">
        <f t="shared" si="17"/>
        <v>0</v>
      </c>
      <c r="H42" s="82">
        <f t="shared" si="17"/>
        <v>0</v>
      </c>
      <c r="I42" s="82">
        <f t="shared" si="17"/>
        <v>0</v>
      </c>
      <c r="J42" s="82">
        <f t="shared" si="17"/>
        <v>-3170851</v>
      </c>
      <c r="K42" s="82">
        <f t="shared" si="17"/>
        <v>0</v>
      </c>
      <c r="L42" s="82">
        <f t="shared" si="17"/>
        <v>0</v>
      </c>
      <c r="M42" s="82">
        <f t="shared" si="17"/>
        <v>0</v>
      </c>
      <c r="N42" s="82">
        <f t="shared" si="17"/>
        <v>-3170851</v>
      </c>
      <c r="O42" s="82">
        <f t="shared" si="17"/>
        <v>-3170851</v>
      </c>
      <c r="P42" s="82">
        <f t="shared" si="17"/>
        <v>-2374851</v>
      </c>
      <c r="Q42" s="82">
        <f t="shared" si="17"/>
        <v>-3170851</v>
      </c>
    </row>
    <row r="43" spans="1:18" ht="31.5">
      <c r="A43" s="80" t="s">
        <v>98</v>
      </c>
      <c r="B43" s="83"/>
      <c r="C43" s="83"/>
      <c r="D43" s="81" t="s">
        <v>97</v>
      </c>
      <c r="E43" s="82">
        <f>E44</f>
        <v>0</v>
      </c>
      <c r="F43" s="82">
        <f t="shared" ref="F43:Q43" si="18">F44</f>
        <v>0</v>
      </c>
      <c r="G43" s="82">
        <f t="shared" si="18"/>
        <v>0</v>
      </c>
      <c r="H43" s="82">
        <f t="shared" si="18"/>
        <v>0</v>
      </c>
      <c r="I43" s="82">
        <f t="shared" si="18"/>
        <v>0</v>
      </c>
      <c r="J43" s="82">
        <f t="shared" si="18"/>
        <v>-3170851</v>
      </c>
      <c r="K43" s="82">
        <f t="shared" si="18"/>
        <v>0</v>
      </c>
      <c r="L43" s="82">
        <f t="shared" si="18"/>
        <v>0</v>
      </c>
      <c r="M43" s="82">
        <f t="shared" si="18"/>
        <v>0</v>
      </c>
      <c r="N43" s="82">
        <f t="shared" si="18"/>
        <v>-3170851</v>
      </c>
      <c r="O43" s="82">
        <f t="shared" si="18"/>
        <v>-3170851</v>
      </c>
      <c r="P43" s="82">
        <f t="shared" si="18"/>
        <v>-2374851</v>
      </c>
      <c r="Q43" s="82">
        <f t="shared" si="18"/>
        <v>-3170851</v>
      </c>
    </row>
    <row r="44" spans="1:18" ht="31.5">
      <c r="A44" s="83" t="s">
        <v>99</v>
      </c>
      <c r="B44" s="83" t="s">
        <v>100</v>
      </c>
      <c r="C44" s="83" t="s">
        <v>101</v>
      </c>
      <c r="D44" s="103" t="s">
        <v>102</v>
      </c>
      <c r="E44" s="84"/>
      <c r="F44" s="84"/>
      <c r="G44" s="84"/>
      <c r="H44" s="84"/>
      <c r="I44" s="84"/>
      <c r="J44" s="84">
        <f>K44+N44</f>
        <v>-3170851</v>
      </c>
      <c r="K44" s="84"/>
      <c r="L44" s="84"/>
      <c r="M44" s="84"/>
      <c r="N44" s="84">
        <f>-2374851-796000</f>
        <v>-3170851</v>
      </c>
      <c r="O44" s="84">
        <f>-2374851-796000</f>
        <v>-3170851</v>
      </c>
      <c r="P44" s="84">
        <v>-2374851</v>
      </c>
      <c r="Q44" s="84">
        <f>E44+J44</f>
        <v>-3170851</v>
      </c>
    </row>
    <row r="45" spans="1:18" s="88" customFormat="1" ht="15.75">
      <c r="A45" s="85"/>
      <c r="B45" s="85"/>
      <c r="C45" s="85"/>
      <c r="D45" s="86" t="s">
        <v>72</v>
      </c>
      <c r="E45" s="105">
        <f t="shared" ref="E45:Q45" si="19">E11+E17+E28+E32+E39+E42</f>
        <v>0</v>
      </c>
      <c r="F45" s="105">
        <f t="shared" si="19"/>
        <v>0</v>
      </c>
      <c r="G45" s="105">
        <f t="shared" si="19"/>
        <v>0</v>
      </c>
      <c r="H45" s="105">
        <f t="shared" si="19"/>
        <v>0</v>
      </c>
      <c r="I45" s="105">
        <f t="shared" si="19"/>
        <v>0</v>
      </c>
      <c r="J45" s="105">
        <f t="shared" si="19"/>
        <v>0</v>
      </c>
      <c r="K45" s="105">
        <f t="shared" si="19"/>
        <v>0</v>
      </c>
      <c r="L45" s="105">
        <f t="shared" si="19"/>
        <v>0</v>
      </c>
      <c r="M45" s="105">
        <f t="shared" si="19"/>
        <v>0</v>
      </c>
      <c r="N45" s="105">
        <f t="shared" si="19"/>
        <v>0</v>
      </c>
      <c r="O45" s="105">
        <f t="shared" si="19"/>
        <v>0</v>
      </c>
      <c r="P45" s="105">
        <f t="shared" si="19"/>
        <v>0</v>
      </c>
      <c r="Q45" s="105">
        <f t="shared" si="19"/>
        <v>0</v>
      </c>
      <c r="R45" s="87"/>
    </row>
    <row r="46" spans="1:18">
      <c r="O46" s="89"/>
    </row>
    <row r="47" spans="1:18" s="2" customFormat="1" ht="18.75">
      <c r="B47" s="90"/>
      <c r="C47" s="90"/>
      <c r="D47" s="165" t="s">
        <v>6</v>
      </c>
      <c r="E47" s="165"/>
      <c r="F47" s="3"/>
      <c r="G47" s="3"/>
      <c r="H47" s="91"/>
      <c r="J47" s="3"/>
      <c r="K47" s="3"/>
      <c r="L47" s="92"/>
      <c r="M47" s="2" t="s">
        <v>7</v>
      </c>
      <c r="N47" s="3"/>
      <c r="O47" s="92"/>
    </row>
    <row r="48" spans="1:18" s="94" customFormat="1">
      <c r="B48" s="73"/>
      <c r="C48" s="73"/>
      <c r="D48" s="93"/>
      <c r="K48" s="95"/>
    </row>
    <row r="49" spans="2:15">
      <c r="B49" s="107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</row>
    <row r="50" spans="2:15"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</row>
    <row r="51" spans="2:15"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</row>
    <row r="52" spans="2:15"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</row>
    <row r="53" spans="2:15"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</row>
    <row r="54" spans="2:15"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</row>
    <row r="55" spans="2:15"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</row>
    <row r="56" spans="2:15"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</row>
    <row r="57" spans="2:15"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</row>
    <row r="58" spans="2:15"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</row>
    <row r="59" spans="2:15"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</row>
    <row r="60" spans="2:15"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</row>
    <row r="61" spans="2:15">
      <c r="H61" s="96"/>
      <c r="O61" s="96"/>
    </row>
    <row r="62" spans="2:15">
      <c r="H62" s="96"/>
      <c r="O62" s="96"/>
    </row>
    <row r="63" spans="2:15">
      <c r="H63" s="96"/>
      <c r="O63" s="96"/>
    </row>
    <row r="64" spans="2:15">
      <c r="H64" s="96"/>
      <c r="O64" s="96"/>
    </row>
    <row r="65" spans="5:15">
      <c r="H65" s="96"/>
      <c r="O65" s="96"/>
    </row>
    <row r="66" spans="5:15">
      <c r="H66" s="96"/>
      <c r="O66" s="96"/>
    </row>
    <row r="67" spans="5:15">
      <c r="E67" s="96"/>
      <c r="H67" s="96"/>
      <c r="I67" s="96"/>
      <c r="L67" s="96"/>
      <c r="M67" s="96"/>
      <c r="N67" s="96"/>
      <c r="O67" s="96"/>
    </row>
  </sheetData>
  <mergeCells count="23">
    <mergeCell ref="A4:O4"/>
    <mergeCell ref="A6:A9"/>
    <mergeCell ref="B6:B9"/>
    <mergeCell ref="C6:C9"/>
    <mergeCell ref="D6:D9"/>
    <mergeCell ref="E6:I6"/>
    <mergeCell ref="J6:P6"/>
    <mergeCell ref="G8:G9"/>
    <mergeCell ref="H8:H9"/>
    <mergeCell ref="L8:L9"/>
    <mergeCell ref="M8:M9"/>
    <mergeCell ref="O8:O9"/>
    <mergeCell ref="D47:E47"/>
    <mergeCell ref="Q6:Q9"/>
    <mergeCell ref="E7:E9"/>
    <mergeCell ref="F7:F9"/>
    <mergeCell ref="G7:H7"/>
    <mergeCell ref="I7:I9"/>
    <mergeCell ref="J7:J9"/>
    <mergeCell ref="K7:K9"/>
    <mergeCell ref="L7:M7"/>
    <mergeCell ref="N7:N9"/>
    <mergeCell ref="O7:P7"/>
  </mergeCells>
  <pageMargins left="0.19685039370078741" right="0.19685039370078741" top="0.19685039370078741" bottom="0.19685039370078741" header="0.19685039370078741" footer="0.19685039370078741"/>
  <pageSetup paperSize="9" scale="56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4"/>
  <sheetViews>
    <sheetView tabSelected="1" topLeftCell="A74" workbookViewId="0">
      <selection activeCell="B89" sqref="B89"/>
    </sheetView>
  </sheetViews>
  <sheetFormatPr defaultRowHeight="18.75"/>
  <cols>
    <col min="1" max="1" width="17.140625" style="4" customWidth="1"/>
    <col min="2" max="2" width="13.42578125" style="5" customWidth="1"/>
    <col min="3" max="3" width="14.140625" style="5" bestFit="1" customWidth="1"/>
    <col min="4" max="4" width="31.140625" style="8" customWidth="1"/>
    <col min="5" max="5" width="50.28515625" style="8" customWidth="1"/>
    <col min="6" max="6" width="19.7109375" style="8" customWidth="1"/>
    <col min="7" max="7" width="16.140625" style="8" hidden="1" customWidth="1"/>
    <col min="8" max="8" width="17.5703125" style="8" customWidth="1"/>
    <col min="9" max="9" width="16.85546875" style="8" customWidth="1"/>
    <col min="10" max="10" width="25.5703125" style="8" customWidth="1"/>
    <col min="11" max="16384" width="9.140625" style="8"/>
  </cols>
  <sheetData>
    <row r="1" spans="1:11">
      <c r="D1" s="6"/>
      <c r="E1" s="7"/>
      <c r="G1" s="9" t="s">
        <v>8</v>
      </c>
      <c r="H1" s="1" t="s">
        <v>55</v>
      </c>
      <c r="I1" s="9"/>
    </row>
    <row r="2" spans="1:11">
      <c r="D2" s="6"/>
      <c r="E2" s="7"/>
      <c r="G2" s="9" t="s">
        <v>9</v>
      </c>
      <c r="H2" s="1" t="s">
        <v>204</v>
      </c>
      <c r="I2" s="10"/>
    </row>
    <row r="3" spans="1:11">
      <c r="D3" s="6"/>
      <c r="E3" s="7"/>
      <c r="G3" s="9"/>
      <c r="H3" s="1" t="s">
        <v>166</v>
      </c>
      <c r="I3" s="10"/>
    </row>
    <row r="4" spans="1:11">
      <c r="D4" s="6"/>
      <c r="E4" s="7"/>
      <c r="G4" s="11" t="s">
        <v>10</v>
      </c>
      <c r="H4" s="1" t="s">
        <v>11</v>
      </c>
    </row>
    <row r="5" spans="1:11">
      <c r="D5" s="6"/>
      <c r="E5" s="7"/>
      <c r="G5" s="11"/>
      <c r="H5" s="1"/>
    </row>
    <row r="6" spans="1:11" ht="45.75" customHeight="1">
      <c r="A6" s="187" t="s">
        <v>87</v>
      </c>
      <c r="B6" s="187"/>
      <c r="C6" s="187"/>
      <c r="D6" s="187"/>
      <c r="E6" s="187"/>
      <c r="F6" s="187"/>
      <c r="G6" s="187"/>
      <c r="H6" s="187"/>
      <c r="I6" s="187"/>
      <c r="J6" s="187"/>
      <c r="K6" s="12"/>
    </row>
    <row r="7" spans="1:11">
      <c r="D7" s="13"/>
      <c r="E7" s="14"/>
      <c r="F7" s="14"/>
      <c r="G7" s="13"/>
      <c r="H7" s="14"/>
      <c r="I7" s="15"/>
      <c r="J7" s="14" t="s">
        <v>36</v>
      </c>
    </row>
    <row r="8" spans="1:11" s="17" customFormat="1">
      <c r="A8" s="188" t="s">
        <v>2</v>
      </c>
      <c r="B8" s="190" t="s">
        <v>12</v>
      </c>
      <c r="C8" s="190" t="s">
        <v>13</v>
      </c>
      <c r="D8" s="191" t="s">
        <v>3</v>
      </c>
      <c r="E8" s="191" t="s">
        <v>14</v>
      </c>
      <c r="F8" s="191" t="s">
        <v>95</v>
      </c>
      <c r="G8" s="191" t="s">
        <v>15</v>
      </c>
      <c r="H8" s="191" t="s">
        <v>16</v>
      </c>
      <c r="I8" s="191" t="s">
        <v>94</v>
      </c>
      <c r="J8" s="16" t="s">
        <v>0</v>
      </c>
    </row>
    <row r="9" spans="1:11" s="17" customFormat="1" ht="137.25" customHeight="1">
      <c r="A9" s="189"/>
      <c r="B9" s="190"/>
      <c r="C9" s="190"/>
      <c r="D9" s="191"/>
      <c r="E9" s="191"/>
      <c r="F9" s="191"/>
      <c r="G9" s="191"/>
      <c r="H9" s="191"/>
      <c r="I9" s="191"/>
      <c r="J9" s="16" t="s">
        <v>1</v>
      </c>
    </row>
    <row r="10" spans="1:11" s="17" customFormat="1">
      <c r="A10" s="18" t="s">
        <v>103</v>
      </c>
      <c r="B10" s="18"/>
      <c r="C10" s="18"/>
      <c r="D10" s="179" t="s">
        <v>104</v>
      </c>
      <c r="E10" s="180"/>
      <c r="F10" s="98">
        <f>F11</f>
        <v>1878827</v>
      </c>
      <c r="G10" s="98">
        <f t="shared" ref="G10:J10" si="0">G11</f>
        <v>0</v>
      </c>
      <c r="H10" s="98">
        <f t="shared" si="0"/>
        <v>1878827</v>
      </c>
      <c r="I10" s="98">
        <f t="shared" si="0"/>
        <v>1878827</v>
      </c>
      <c r="J10" s="98">
        <f t="shared" si="0"/>
        <v>1082827</v>
      </c>
    </row>
    <row r="11" spans="1:11" s="17" customFormat="1">
      <c r="A11" s="18" t="s">
        <v>105</v>
      </c>
      <c r="B11" s="18"/>
      <c r="C11" s="18"/>
      <c r="D11" s="179" t="s">
        <v>104</v>
      </c>
      <c r="E11" s="180"/>
      <c r="F11" s="98">
        <f>F12</f>
        <v>1878827</v>
      </c>
      <c r="G11" s="98">
        <f t="shared" ref="G11:J11" si="1">G12</f>
        <v>0</v>
      </c>
      <c r="H11" s="98">
        <f t="shared" si="1"/>
        <v>1878827</v>
      </c>
      <c r="I11" s="98">
        <f t="shared" si="1"/>
        <v>1878827</v>
      </c>
      <c r="J11" s="98">
        <f t="shared" si="1"/>
        <v>1082827</v>
      </c>
    </row>
    <row r="12" spans="1:11" s="17" customFormat="1" ht="37.5">
      <c r="A12" s="23" t="s">
        <v>124</v>
      </c>
      <c r="B12" s="23" t="s">
        <v>51</v>
      </c>
      <c r="C12" s="23" t="s">
        <v>52</v>
      </c>
      <c r="D12" s="118" t="s">
        <v>123</v>
      </c>
      <c r="E12" s="119" t="s">
        <v>125</v>
      </c>
      <c r="F12" s="120">
        <f>F13+F14+F15+F16+F17+F18+F19</f>
        <v>1878827</v>
      </c>
      <c r="G12" s="120">
        <f>G13+G17+G19</f>
        <v>0</v>
      </c>
      <c r="H12" s="163">
        <f>H13+H14+H15+H16+H17+H18+H19</f>
        <v>1878827</v>
      </c>
      <c r="I12" s="163">
        <f t="shared" ref="I12:J12" si="2">I13+I14+I15+I16+I17+I18+I19</f>
        <v>1878827</v>
      </c>
      <c r="J12" s="163">
        <f t="shared" si="2"/>
        <v>1082827</v>
      </c>
    </row>
    <row r="13" spans="1:11" s="17" customFormat="1" ht="112.5">
      <c r="A13" s="23"/>
      <c r="B13" s="23"/>
      <c r="C13" s="23"/>
      <c r="D13" s="146" t="s">
        <v>106</v>
      </c>
      <c r="E13" s="118" t="s">
        <v>167</v>
      </c>
      <c r="F13" s="120">
        <v>483341</v>
      </c>
      <c r="G13" s="120"/>
      <c r="H13" s="120">
        <v>483341</v>
      </c>
      <c r="I13" s="120">
        <v>483341</v>
      </c>
      <c r="J13" s="120">
        <v>483341</v>
      </c>
    </row>
    <row r="14" spans="1:11" s="17" customFormat="1" ht="75">
      <c r="A14" s="162"/>
      <c r="B14" s="23"/>
      <c r="C14" s="23"/>
      <c r="D14" s="146" t="s">
        <v>106</v>
      </c>
      <c r="E14" s="118" t="s">
        <v>223</v>
      </c>
      <c r="F14" s="120">
        <v>420000</v>
      </c>
      <c r="G14" s="120"/>
      <c r="H14" s="120">
        <v>420000</v>
      </c>
      <c r="I14" s="120">
        <v>420000</v>
      </c>
      <c r="J14" s="120"/>
    </row>
    <row r="15" spans="1:11" s="17" customFormat="1" ht="75">
      <c r="A15" s="162"/>
      <c r="B15" s="23"/>
      <c r="C15" s="23"/>
      <c r="D15" s="146" t="s">
        <v>106</v>
      </c>
      <c r="E15" s="118" t="s">
        <v>224</v>
      </c>
      <c r="F15" s="120">
        <v>60000</v>
      </c>
      <c r="G15" s="120"/>
      <c r="H15" s="120">
        <v>60000</v>
      </c>
      <c r="I15" s="120">
        <v>60000</v>
      </c>
      <c r="J15" s="120"/>
    </row>
    <row r="16" spans="1:11" s="17" customFormat="1" ht="75">
      <c r="A16" s="162"/>
      <c r="B16" s="23"/>
      <c r="C16" s="23"/>
      <c r="D16" s="146" t="s">
        <v>106</v>
      </c>
      <c r="E16" s="118" t="s">
        <v>225</v>
      </c>
      <c r="F16" s="120">
        <v>120000</v>
      </c>
      <c r="G16" s="120"/>
      <c r="H16" s="120">
        <v>120000</v>
      </c>
      <c r="I16" s="120">
        <v>120000</v>
      </c>
      <c r="J16" s="120"/>
    </row>
    <row r="17" spans="1:10" s="17" customFormat="1" ht="93.75">
      <c r="A17" s="109"/>
      <c r="B17" s="110"/>
      <c r="C17" s="110"/>
      <c r="D17" s="146" t="s">
        <v>107</v>
      </c>
      <c r="E17" s="138" t="s">
        <v>191</v>
      </c>
      <c r="F17" s="120">
        <v>99986</v>
      </c>
      <c r="G17" s="120"/>
      <c r="H17" s="120">
        <v>99986</v>
      </c>
      <c r="I17" s="120">
        <v>99986</v>
      </c>
      <c r="J17" s="120">
        <v>99986</v>
      </c>
    </row>
    <row r="18" spans="1:10" s="17" customFormat="1" ht="93.75">
      <c r="A18" s="151"/>
      <c r="B18" s="152"/>
      <c r="C18" s="152"/>
      <c r="D18" s="146" t="s">
        <v>107</v>
      </c>
      <c r="E18" s="118" t="s">
        <v>226</v>
      </c>
      <c r="F18" s="120">
        <v>196000</v>
      </c>
      <c r="G18" s="120"/>
      <c r="H18" s="120">
        <v>196000</v>
      </c>
      <c r="I18" s="120">
        <v>196000</v>
      </c>
      <c r="J18" s="120"/>
    </row>
    <row r="19" spans="1:10" s="17" customFormat="1" ht="112.5">
      <c r="A19" s="109"/>
      <c r="B19" s="110"/>
      <c r="C19" s="110"/>
      <c r="D19" s="146" t="s">
        <v>107</v>
      </c>
      <c r="E19" s="118" t="s">
        <v>168</v>
      </c>
      <c r="F19" s="120">
        <v>499500</v>
      </c>
      <c r="G19" s="120"/>
      <c r="H19" s="120">
        <v>499500</v>
      </c>
      <c r="I19" s="120">
        <v>499500</v>
      </c>
      <c r="J19" s="120">
        <v>499500</v>
      </c>
    </row>
    <row r="20" spans="1:10" s="17" customFormat="1">
      <c r="A20" s="18" t="s">
        <v>108</v>
      </c>
      <c r="B20" s="18"/>
      <c r="C20" s="18"/>
      <c r="D20" s="181" t="s">
        <v>109</v>
      </c>
      <c r="E20" s="182"/>
      <c r="F20" s="98">
        <f>F21</f>
        <v>521504</v>
      </c>
      <c r="G20" s="98">
        <f t="shared" ref="G20:J20" si="3">G21</f>
        <v>0</v>
      </c>
      <c r="H20" s="98">
        <f t="shared" si="3"/>
        <v>521504</v>
      </c>
      <c r="I20" s="98">
        <f t="shared" si="3"/>
        <v>521504</v>
      </c>
      <c r="J20" s="98">
        <f t="shared" si="3"/>
        <v>521504</v>
      </c>
    </row>
    <row r="21" spans="1:10" s="17" customFormat="1">
      <c r="A21" s="18" t="s">
        <v>110</v>
      </c>
      <c r="B21" s="23"/>
      <c r="C21" s="23"/>
      <c r="D21" s="181" t="s">
        <v>109</v>
      </c>
      <c r="E21" s="182"/>
      <c r="F21" s="98">
        <f>F22+F27+F28</f>
        <v>521504</v>
      </c>
      <c r="G21" s="98">
        <f t="shared" ref="G21:J21" si="4">G22+G27+G28</f>
        <v>0</v>
      </c>
      <c r="H21" s="98">
        <f t="shared" si="4"/>
        <v>521504</v>
      </c>
      <c r="I21" s="98">
        <f t="shared" si="4"/>
        <v>521504</v>
      </c>
      <c r="J21" s="98">
        <f t="shared" si="4"/>
        <v>521504</v>
      </c>
    </row>
    <row r="22" spans="1:10" s="17" customFormat="1" ht="168.75">
      <c r="A22" s="122" t="s">
        <v>111</v>
      </c>
      <c r="B22" s="123" t="s">
        <v>112</v>
      </c>
      <c r="C22" s="123" t="s">
        <v>113</v>
      </c>
      <c r="D22" s="117" t="s">
        <v>126</v>
      </c>
      <c r="E22" s="117" t="s">
        <v>125</v>
      </c>
      <c r="F22" s="120">
        <f>F23+F24+F25+F26</f>
        <v>71504</v>
      </c>
      <c r="G22" s="120">
        <f t="shared" ref="G22" si="5">G23+G24</f>
        <v>0</v>
      </c>
      <c r="H22" s="120">
        <f>H23+H24+H25+H26</f>
        <v>71504</v>
      </c>
      <c r="I22" s="120">
        <f>I23+I24+I25+I26</f>
        <v>71504</v>
      </c>
      <c r="J22" s="120">
        <f>J23+J24+J25+J26</f>
        <v>71504</v>
      </c>
    </row>
    <row r="23" spans="1:10" s="17" customFormat="1" ht="150">
      <c r="A23" s="121"/>
      <c r="B23" s="121"/>
      <c r="C23" s="121"/>
      <c r="D23" s="111"/>
      <c r="E23" s="118" t="s">
        <v>200</v>
      </c>
      <c r="F23" s="120">
        <v>20304</v>
      </c>
      <c r="G23" s="120"/>
      <c r="H23" s="120">
        <v>20304</v>
      </c>
      <c r="I23" s="120">
        <v>20304</v>
      </c>
      <c r="J23" s="120">
        <v>20304</v>
      </c>
    </row>
    <row r="24" spans="1:10" s="17" customFormat="1" ht="131.25">
      <c r="A24" s="121"/>
      <c r="B24" s="121"/>
      <c r="C24" s="121"/>
      <c r="D24" s="111"/>
      <c r="E24" s="118" t="s">
        <v>201</v>
      </c>
      <c r="F24" s="120">
        <v>51200</v>
      </c>
      <c r="G24" s="120"/>
      <c r="H24" s="120">
        <v>51200</v>
      </c>
      <c r="I24" s="120">
        <v>51200</v>
      </c>
      <c r="J24" s="120">
        <v>51200</v>
      </c>
    </row>
    <row r="25" spans="1:10" s="17" customFormat="1">
      <c r="A25" s="121"/>
      <c r="B25" s="121"/>
      <c r="C25" s="121"/>
      <c r="D25" s="150"/>
      <c r="E25" s="155" t="s">
        <v>205</v>
      </c>
      <c r="F25" s="120">
        <v>-930900</v>
      </c>
      <c r="G25" s="120"/>
      <c r="H25" s="120">
        <v>-930900</v>
      </c>
      <c r="I25" s="120">
        <v>-930900</v>
      </c>
      <c r="J25" s="120">
        <v>-930900</v>
      </c>
    </row>
    <row r="26" spans="1:10" s="17" customFormat="1" ht="131.25">
      <c r="A26" s="121"/>
      <c r="B26" s="121"/>
      <c r="C26" s="121"/>
      <c r="D26" s="150"/>
      <c r="E26" s="118" t="s">
        <v>206</v>
      </c>
      <c r="F26" s="120">
        <v>930900</v>
      </c>
      <c r="G26" s="120"/>
      <c r="H26" s="120">
        <v>930900</v>
      </c>
      <c r="I26" s="120">
        <v>930900</v>
      </c>
      <c r="J26" s="120">
        <v>930900</v>
      </c>
    </row>
    <row r="27" spans="1:10" s="17" customFormat="1" ht="206.25">
      <c r="A27" s="124" t="s">
        <v>115</v>
      </c>
      <c r="B27" s="124" t="s">
        <v>116</v>
      </c>
      <c r="C27" s="124" t="s">
        <v>117</v>
      </c>
      <c r="D27" s="118" t="s">
        <v>118</v>
      </c>
      <c r="E27" s="118" t="s">
        <v>202</v>
      </c>
      <c r="F27" s="120">
        <v>80750</v>
      </c>
      <c r="G27" s="120"/>
      <c r="H27" s="120">
        <v>80750</v>
      </c>
      <c r="I27" s="120">
        <v>80750</v>
      </c>
      <c r="J27" s="120">
        <v>80750</v>
      </c>
    </row>
    <row r="28" spans="1:10" s="17" customFormat="1" ht="200.25" customHeight="1">
      <c r="A28" s="124" t="s">
        <v>119</v>
      </c>
      <c r="B28" s="124" t="s">
        <v>120</v>
      </c>
      <c r="C28" s="124" t="s">
        <v>121</v>
      </c>
      <c r="D28" s="118" t="s">
        <v>122</v>
      </c>
      <c r="E28" s="138" t="s">
        <v>203</v>
      </c>
      <c r="F28" s="120">
        <v>369250</v>
      </c>
      <c r="G28" s="120"/>
      <c r="H28" s="120">
        <v>369250</v>
      </c>
      <c r="I28" s="120">
        <v>369250</v>
      </c>
      <c r="J28" s="120">
        <v>369250</v>
      </c>
    </row>
    <row r="29" spans="1:10" s="3" customFormat="1" ht="36" customHeight="1">
      <c r="A29" s="18" t="s">
        <v>4</v>
      </c>
      <c r="B29" s="18"/>
      <c r="C29" s="18"/>
      <c r="D29" s="179" t="s">
        <v>17</v>
      </c>
      <c r="E29" s="180"/>
      <c r="F29" s="19">
        <f>F30</f>
        <v>1110520</v>
      </c>
      <c r="G29" s="19" t="e">
        <f t="shared" ref="G29:J29" si="6">G30</f>
        <v>#REF!</v>
      </c>
      <c r="H29" s="19">
        <f t="shared" si="6"/>
        <v>1110520</v>
      </c>
      <c r="I29" s="19">
        <f t="shared" si="6"/>
        <v>1110520</v>
      </c>
      <c r="J29" s="19">
        <f t="shared" si="6"/>
        <v>1110520</v>
      </c>
    </row>
    <row r="30" spans="1:10" s="3" customFormat="1" ht="43.5" customHeight="1">
      <c r="A30" s="18" t="s">
        <v>5</v>
      </c>
      <c r="B30" s="18"/>
      <c r="C30" s="18"/>
      <c r="D30" s="179" t="s">
        <v>17</v>
      </c>
      <c r="E30" s="180"/>
      <c r="F30" s="19">
        <f>F31+F53+F54+F67+F70+F73</f>
        <v>1110520</v>
      </c>
      <c r="G30" s="19" t="e">
        <f>G31+G53+G54+G67+G70+G73</f>
        <v>#REF!</v>
      </c>
      <c r="H30" s="19">
        <f>H31+H53+H54+H67+H70+H73</f>
        <v>1110520</v>
      </c>
      <c r="I30" s="19">
        <f>I31+I53+I54+I67+I70+I73</f>
        <v>1110520</v>
      </c>
      <c r="J30" s="19">
        <f>J31+J53+J54+J67+J70+J73</f>
        <v>1110520</v>
      </c>
    </row>
    <row r="31" spans="1:10" s="3" customFormat="1" ht="56.25">
      <c r="A31" s="67" t="s">
        <v>131</v>
      </c>
      <c r="B31" s="67" t="s">
        <v>132</v>
      </c>
      <c r="C31" s="67" t="s">
        <v>134</v>
      </c>
      <c r="D31" s="108" t="s">
        <v>133</v>
      </c>
      <c r="E31" s="108" t="s">
        <v>125</v>
      </c>
      <c r="F31" s="20">
        <f>SUM(F32:F52)</f>
        <v>430000</v>
      </c>
      <c r="G31" s="20">
        <f>SUM(G32:H51)</f>
        <v>280000</v>
      </c>
      <c r="H31" s="20">
        <f>H32+H33+H34+H35+H36+H37+H38+H39+H40+H41+H42+H43+H44+H45+H46+H47+H48+H49+H50+H51+H52</f>
        <v>430000</v>
      </c>
      <c r="I31" s="20">
        <f t="shared" ref="I31:J31" si="7">I32+I33+I34+I35+I36+I37+I38+I39+I40+I41+I42+I43+I44+I45+I46+I47+I48+I49+I50+I51+I52</f>
        <v>430000</v>
      </c>
      <c r="J31" s="20">
        <f t="shared" si="7"/>
        <v>430000</v>
      </c>
    </row>
    <row r="32" spans="1:10" s="3" customFormat="1" ht="75">
      <c r="A32" s="126"/>
      <c r="B32" s="126"/>
      <c r="C32" s="126"/>
      <c r="D32" s="127"/>
      <c r="E32" s="145" t="s">
        <v>177</v>
      </c>
      <c r="F32" s="20">
        <v>-200000</v>
      </c>
      <c r="G32" s="20"/>
      <c r="H32" s="20">
        <v>-200000</v>
      </c>
      <c r="I32" s="20">
        <v>-200000</v>
      </c>
      <c r="J32" s="20">
        <v>-200000</v>
      </c>
    </row>
    <row r="33" spans="1:10" s="3" customFormat="1" ht="75">
      <c r="A33" s="126"/>
      <c r="B33" s="126"/>
      <c r="C33" s="126"/>
      <c r="D33" s="127"/>
      <c r="E33" s="145" t="s">
        <v>178</v>
      </c>
      <c r="F33" s="20">
        <v>200000</v>
      </c>
      <c r="G33" s="20"/>
      <c r="H33" s="20">
        <v>200000</v>
      </c>
      <c r="I33" s="20">
        <v>200000</v>
      </c>
      <c r="J33" s="20">
        <v>200000</v>
      </c>
    </row>
    <row r="34" spans="1:10" s="3" customFormat="1" ht="93.75">
      <c r="A34" s="126"/>
      <c r="B34" s="126"/>
      <c r="C34" s="126"/>
      <c r="D34" s="127"/>
      <c r="E34" s="145" t="s">
        <v>135</v>
      </c>
      <c r="F34" s="20">
        <v>99900</v>
      </c>
      <c r="G34" s="20"/>
      <c r="H34" s="20">
        <v>99900</v>
      </c>
      <c r="I34" s="20">
        <v>99900</v>
      </c>
      <c r="J34" s="20">
        <v>99900</v>
      </c>
    </row>
    <row r="35" spans="1:10" s="3" customFormat="1" ht="75">
      <c r="A35" s="126"/>
      <c r="B35" s="126"/>
      <c r="C35" s="126"/>
      <c r="D35" s="127"/>
      <c r="E35" s="145" t="s">
        <v>169</v>
      </c>
      <c r="F35" s="20">
        <v>-6000</v>
      </c>
      <c r="G35" s="20"/>
      <c r="H35" s="20">
        <v>-6000</v>
      </c>
      <c r="I35" s="20">
        <v>-6000</v>
      </c>
      <c r="J35" s="20">
        <v>-6000</v>
      </c>
    </row>
    <row r="36" spans="1:10" s="3" customFormat="1" ht="56.25">
      <c r="A36" s="126"/>
      <c r="B36" s="126"/>
      <c r="C36" s="126"/>
      <c r="D36" s="127"/>
      <c r="E36" s="145" t="s">
        <v>170</v>
      </c>
      <c r="F36" s="20">
        <v>6000</v>
      </c>
      <c r="G36" s="20"/>
      <c r="H36" s="20">
        <v>6000</v>
      </c>
      <c r="I36" s="20">
        <v>6000</v>
      </c>
      <c r="J36" s="20">
        <v>6000</v>
      </c>
    </row>
    <row r="37" spans="1:10" s="3" customFormat="1" ht="56.25">
      <c r="A37" s="126"/>
      <c r="B37" s="126"/>
      <c r="C37" s="126"/>
      <c r="D37" s="127"/>
      <c r="E37" s="145" t="s">
        <v>136</v>
      </c>
      <c r="F37" s="20">
        <f>-99900-160397</f>
        <v>-260297</v>
      </c>
      <c r="G37" s="20"/>
      <c r="H37" s="20">
        <f>-99900-160397</f>
        <v>-260297</v>
      </c>
      <c r="I37" s="20">
        <f>-99900-160397</f>
        <v>-260297</v>
      </c>
      <c r="J37" s="20">
        <f>-99900-160397</f>
        <v>-260297</v>
      </c>
    </row>
    <row r="38" spans="1:10" s="3" customFormat="1" ht="56.25">
      <c r="A38" s="126"/>
      <c r="B38" s="126"/>
      <c r="C38" s="126"/>
      <c r="D38" s="127"/>
      <c r="E38" s="145" t="s">
        <v>137</v>
      </c>
      <c r="F38" s="20">
        <v>-74476.44</v>
      </c>
      <c r="G38" s="20"/>
      <c r="H38" s="20">
        <v>-74476.44</v>
      </c>
      <c r="I38" s="20">
        <v>-74476.44</v>
      </c>
      <c r="J38" s="20">
        <v>-74476.44</v>
      </c>
    </row>
    <row r="39" spans="1:10" s="3" customFormat="1" ht="93.75">
      <c r="A39" s="126"/>
      <c r="B39" s="126"/>
      <c r="C39" s="126"/>
      <c r="D39" s="127"/>
      <c r="E39" s="145" t="s">
        <v>138</v>
      </c>
      <c r="F39" s="20">
        <v>-8449.27</v>
      </c>
      <c r="G39" s="20"/>
      <c r="H39" s="20">
        <v>-8449.27</v>
      </c>
      <c r="I39" s="20">
        <v>-8449.27</v>
      </c>
      <c r="J39" s="20">
        <v>-8449.27</v>
      </c>
    </row>
    <row r="40" spans="1:10" s="3" customFormat="1" ht="37.5">
      <c r="A40" s="126"/>
      <c r="B40" s="126"/>
      <c r="C40" s="126"/>
      <c r="D40" s="127"/>
      <c r="E40" s="145" t="s">
        <v>139</v>
      </c>
      <c r="F40" s="20">
        <v>-57001</v>
      </c>
      <c r="G40" s="20"/>
      <c r="H40" s="20">
        <v>-57001</v>
      </c>
      <c r="I40" s="20">
        <v>-57001</v>
      </c>
      <c r="J40" s="20">
        <v>-57001</v>
      </c>
    </row>
    <row r="41" spans="1:10" s="3" customFormat="1" ht="56.25">
      <c r="A41" s="126"/>
      <c r="B41" s="126"/>
      <c r="C41" s="126"/>
      <c r="D41" s="127"/>
      <c r="E41" s="145" t="s">
        <v>140</v>
      </c>
      <c r="F41" s="20">
        <v>-37546.480000000003</v>
      </c>
      <c r="G41" s="20"/>
      <c r="H41" s="20">
        <v>-37546.480000000003</v>
      </c>
      <c r="I41" s="20">
        <v>-37546.480000000003</v>
      </c>
      <c r="J41" s="20">
        <v>-37546.480000000003</v>
      </c>
    </row>
    <row r="42" spans="1:10" s="3" customFormat="1" ht="75">
      <c r="A42" s="126"/>
      <c r="B42" s="126"/>
      <c r="C42" s="126"/>
      <c r="D42" s="127"/>
      <c r="E42" s="145" t="s">
        <v>141</v>
      </c>
      <c r="F42" s="20">
        <v>-4300</v>
      </c>
      <c r="G42" s="20"/>
      <c r="H42" s="20">
        <v>-4300</v>
      </c>
      <c r="I42" s="20">
        <v>-4300</v>
      </c>
      <c r="J42" s="20">
        <v>-4300</v>
      </c>
    </row>
    <row r="43" spans="1:10" s="3" customFormat="1" ht="37.5">
      <c r="A43" s="126"/>
      <c r="B43" s="126"/>
      <c r="C43" s="126"/>
      <c r="D43" s="127"/>
      <c r="E43" s="145" t="s">
        <v>142</v>
      </c>
      <c r="F43" s="20">
        <v>-324082.40000000002</v>
      </c>
      <c r="G43" s="20"/>
      <c r="H43" s="20">
        <v>-324082.40000000002</v>
      </c>
      <c r="I43" s="20">
        <v>-324082.40000000002</v>
      </c>
      <c r="J43" s="20">
        <v>-324082.40000000002</v>
      </c>
    </row>
    <row r="44" spans="1:10" s="3" customFormat="1" ht="75">
      <c r="A44" s="126"/>
      <c r="B44" s="126"/>
      <c r="C44" s="126"/>
      <c r="D44" s="127"/>
      <c r="E44" s="145" t="s">
        <v>171</v>
      </c>
      <c r="F44" s="20">
        <v>-120000</v>
      </c>
      <c r="G44" s="20"/>
      <c r="H44" s="20">
        <v>-120000</v>
      </c>
      <c r="I44" s="20">
        <v>-120000</v>
      </c>
      <c r="J44" s="20">
        <v>-120000</v>
      </c>
    </row>
    <row r="45" spans="1:10" s="3" customFormat="1" ht="56.25">
      <c r="A45" s="126"/>
      <c r="B45" s="126"/>
      <c r="C45" s="126"/>
      <c r="D45" s="127"/>
      <c r="E45" s="145" t="s">
        <v>172</v>
      </c>
      <c r="F45" s="20">
        <v>250000</v>
      </c>
      <c r="G45" s="20"/>
      <c r="H45" s="20">
        <v>250000</v>
      </c>
      <c r="I45" s="20">
        <v>250000</v>
      </c>
      <c r="J45" s="20">
        <v>250000</v>
      </c>
    </row>
    <row r="46" spans="1:10" s="3" customFormat="1" ht="75">
      <c r="A46" s="126"/>
      <c r="B46" s="126"/>
      <c r="C46" s="126"/>
      <c r="D46" s="127"/>
      <c r="E46" s="145" t="s">
        <v>173</v>
      </c>
      <c r="F46" s="20">
        <v>178750</v>
      </c>
      <c r="G46" s="20"/>
      <c r="H46" s="20">
        <v>178750</v>
      </c>
      <c r="I46" s="20">
        <v>178750</v>
      </c>
      <c r="J46" s="20">
        <v>178750</v>
      </c>
    </row>
    <row r="47" spans="1:10" s="3" customFormat="1" ht="60.75" customHeight="1">
      <c r="A47" s="126"/>
      <c r="B47" s="126"/>
      <c r="C47" s="126"/>
      <c r="D47" s="127"/>
      <c r="E47" s="145" t="s">
        <v>174</v>
      </c>
      <c r="F47" s="20">
        <v>178750</v>
      </c>
      <c r="G47" s="20"/>
      <c r="H47" s="20">
        <v>178750</v>
      </c>
      <c r="I47" s="20">
        <v>178750</v>
      </c>
      <c r="J47" s="20">
        <v>178750</v>
      </c>
    </row>
    <row r="48" spans="1:10" s="3" customFormat="1" ht="63.75" customHeight="1">
      <c r="A48" s="126"/>
      <c r="B48" s="126"/>
      <c r="C48" s="126"/>
      <c r="D48" s="127"/>
      <c r="E48" s="145" t="s">
        <v>175</v>
      </c>
      <c r="F48" s="20">
        <v>178752.59</v>
      </c>
      <c r="G48" s="20"/>
      <c r="H48" s="20">
        <v>178752.59</v>
      </c>
      <c r="I48" s="20">
        <v>178752.59</v>
      </c>
      <c r="J48" s="20">
        <v>178752.59</v>
      </c>
    </row>
    <row r="49" spans="1:10" s="3" customFormat="1" ht="75">
      <c r="A49" s="126"/>
      <c r="B49" s="126"/>
      <c r="C49" s="126"/>
      <c r="D49" s="127"/>
      <c r="E49" s="145" t="s">
        <v>179</v>
      </c>
      <c r="F49" s="20">
        <v>-350000</v>
      </c>
      <c r="G49" s="20"/>
      <c r="H49" s="20">
        <v>-350000</v>
      </c>
      <c r="I49" s="20">
        <v>-350000</v>
      </c>
      <c r="J49" s="20">
        <v>-350000</v>
      </c>
    </row>
    <row r="50" spans="1:10" s="3" customFormat="1" ht="93.75">
      <c r="A50" s="126"/>
      <c r="B50" s="126"/>
      <c r="C50" s="126"/>
      <c r="D50" s="127"/>
      <c r="E50" s="145" t="s">
        <v>176</v>
      </c>
      <c r="F50" s="20">
        <v>350000</v>
      </c>
      <c r="G50" s="20"/>
      <c r="H50" s="20">
        <v>350000</v>
      </c>
      <c r="I50" s="20">
        <v>350000</v>
      </c>
      <c r="J50" s="20">
        <v>350000</v>
      </c>
    </row>
    <row r="51" spans="1:10" s="3" customFormat="1" ht="56.25">
      <c r="A51" s="126"/>
      <c r="B51" s="126"/>
      <c r="C51" s="126"/>
      <c r="D51" s="142"/>
      <c r="E51" s="145" t="s">
        <v>159</v>
      </c>
      <c r="F51" s="20">
        <v>280000</v>
      </c>
      <c r="G51" s="20"/>
      <c r="H51" s="20">
        <v>280000</v>
      </c>
      <c r="I51" s="20">
        <v>280000</v>
      </c>
      <c r="J51" s="20">
        <v>280000</v>
      </c>
    </row>
    <row r="52" spans="1:10" s="3" customFormat="1" ht="56.25">
      <c r="A52" s="126"/>
      <c r="B52" s="126"/>
      <c r="C52" s="126"/>
      <c r="D52" s="142"/>
      <c r="E52" s="164" t="s">
        <v>229</v>
      </c>
      <c r="F52" s="20">
        <v>150000</v>
      </c>
      <c r="G52" s="20"/>
      <c r="H52" s="20">
        <v>150000</v>
      </c>
      <c r="I52" s="20">
        <v>150000</v>
      </c>
      <c r="J52" s="20">
        <v>150000</v>
      </c>
    </row>
    <row r="53" spans="1:10" s="3" customFormat="1" ht="93.75">
      <c r="A53" s="140" t="s">
        <v>153</v>
      </c>
      <c r="B53" s="140" t="s">
        <v>154</v>
      </c>
      <c r="C53" s="140" t="s">
        <v>52</v>
      </c>
      <c r="D53" s="141" t="s">
        <v>155</v>
      </c>
      <c r="E53" s="145" t="s">
        <v>156</v>
      </c>
      <c r="F53" s="20">
        <v>340000</v>
      </c>
      <c r="G53" s="20"/>
      <c r="H53" s="20">
        <v>340000</v>
      </c>
      <c r="I53" s="20">
        <v>340000</v>
      </c>
      <c r="J53" s="20">
        <v>340000</v>
      </c>
    </row>
    <row r="54" spans="1:10" s="2" customFormat="1" ht="27.75" customHeight="1">
      <c r="A54" s="67" t="s">
        <v>50</v>
      </c>
      <c r="B54" s="67" t="s">
        <v>51</v>
      </c>
      <c r="C54" s="67" t="s">
        <v>52</v>
      </c>
      <c r="D54" s="186" t="s">
        <v>53</v>
      </c>
      <c r="E54" s="186"/>
      <c r="F54" s="20">
        <f>SUM(F55:F66)</f>
        <v>195520</v>
      </c>
      <c r="G54" s="20">
        <f t="shared" ref="G54:J54" si="8">SUM(G55:G66)</f>
        <v>0</v>
      </c>
      <c r="H54" s="20">
        <f t="shared" si="8"/>
        <v>195520</v>
      </c>
      <c r="I54" s="20">
        <f t="shared" si="8"/>
        <v>195520</v>
      </c>
      <c r="J54" s="20">
        <f t="shared" si="8"/>
        <v>195520</v>
      </c>
    </row>
    <row r="55" spans="1:10" s="2" customFormat="1" ht="75">
      <c r="A55" s="67"/>
      <c r="B55" s="67"/>
      <c r="C55" s="67"/>
      <c r="D55" s="68"/>
      <c r="E55" s="145" t="s">
        <v>180</v>
      </c>
      <c r="F55" s="20">
        <v>-28000</v>
      </c>
      <c r="G55" s="20"/>
      <c r="H55" s="20">
        <v>-28000</v>
      </c>
      <c r="I55" s="20">
        <v>-28000</v>
      </c>
      <c r="J55" s="20">
        <v>-28000</v>
      </c>
    </row>
    <row r="56" spans="1:10" s="2" customFormat="1" ht="56.25">
      <c r="A56" s="67"/>
      <c r="B56" s="67"/>
      <c r="C56" s="67"/>
      <c r="D56" s="68"/>
      <c r="E56" s="145" t="s">
        <v>181</v>
      </c>
      <c r="F56" s="20">
        <v>28000</v>
      </c>
      <c r="G56" s="20"/>
      <c r="H56" s="20">
        <v>28000</v>
      </c>
      <c r="I56" s="20">
        <v>28000</v>
      </c>
      <c r="J56" s="20">
        <v>28000</v>
      </c>
    </row>
    <row r="57" spans="1:10" s="2" customFormat="1" ht="93" customHeight="1">
      <c r="A57" s="67"/>
      <c r="B57" s="67"/>
      <c r="C57" s="67"/>
      <c r="D57" s="68"/>
      <c r="E57" s="108" t="s">
        <v>127</v>
      </c>
      <c r="F57" s="20">
        <v>284820</v>
      </c>
      <c r="G57" s="20"/>
      <c r="H57" s="20">
        <v>284820</v>
      </c>
      <c r="I57" s="20">
        <v>284820</v>
      </c>
      <c r="J57" s="20">
        <v>284820</v>
      </c>
    </row>
    <row r="58" spans="1:10" s="2" customFormat="1" ht="112.5">
      <c r="A58" s="67"/>
      <c r="B58" s="67"/>
      <c r="C58" s="67"/>
      <c r="D58" s="68"/>
      <c r="E58" s="108" t="s">
        <v>128</v>
      </c>
      <c r="F58" s="20">
        <v>349700</v>
      </c>
      <c r="G58" s="20"/>
      <c r="H58" s="20">
        <v>349700</v>
      </c>
      <c r="I58" s="20">
        <v>349700</v>
      </c>
      <c r="J58" s="20">
        <v>349700</v>
      </c>
    </row>
    <row r="59" spans="1:10" s="2" customFormat="1" ht="131.25">
      <c r="A59" s="67"/>
      <c r="B59" s="67"/>
      <c r="C59" s="67"/>
      <c r="D59" s="68"/>
      <c r="E59" s="108" t="s">
        <v>129</v>
      </c>
      <c r="F59" s="20">
        <v>136000</v>
      </c>
      <c r="G59" s="20"/>
      <c r="H59" s="20">
        <v>136000</v>
      </c>
      <c r="I59" s="20">
        <v>136000</v>
      </c>
      <c r="J59" s="20">
        <v>136000</v>
      </c>
    </row>
    <row r="60" spans="1:10" s="2" customFormat="1" ht="72" customHeight="1">
      <c r="A60" s="67"/>
      <c r="B60" s="67"/>
      <c r="C60" s="67"/>
      <c r="D60" s="68"/>
      <c r="E60" s="145" t="s">
        <v>182</v>
      </c>
      <c r="F60" s="20">
        <v>300000</v>
      </c>
      <c r="G60" s="20"/>
      <c r="H60" s="20">
        <v>300000</v>
      </c>
      <c r="I60" s="20">
        <v>300000</v>
      </c>
      <c r="J60" s="20">
        <v>300000</v>
      </c>
    </row>
    <row r="61" spans="1:10" s="2" customFormat="1" ht="19.5" customHeight="1">
      <c r="A61" s="67"/>
      <c r="B61" s="67"/>
      <c r="C61" s="67"/>
      <c r="D61" s="68"/>
      <c r="E61" s="145" t="s">
        <v>183</v>
      </c>
      <c r="F61" s="20">
        <v>10000</v>
      </c>
      <c r="G61" s="20"/>
      <c r="H61" s="20">
        <v>10000</v>
      </c>
      <c r="I61" s="20">
        <v>10000</v>
      </c>
      <c r="J61" s="20">
        <v>10000</v>
      </c>
    </row>
    <row r="62" spans="1:10" s="2" customFormat="1" ht="56.25">
      <c r="A62" s="67"/>
      <c r="B62" s="67"/>
      <c r="C62" s="67"/>
      <c r="D62" s="68"/>
      <c r="E62" s="136" t="s">
        <v>158</v>
      </c>
      <c r="F62" s="20">
        <v>140000</v>
      </c>
      <c r="G62" s="20"/>
      <c r="H62" s="20">
        <v>140000</v>
      </c>
      <c r="I62" s="20">
        <v>140000</v>
      </c>
      <c r="J62" s="20">
        <v>140000</v>
      </c>
    </row>
    <row r="63" spans="1:10" s="2" customFormat="1" ht="54.75" customHeight="1">
      <c r="A63" s="67"/>
      <c r="B63" s="67"/>
      <c r="C63" s="67"/>
      <c r="D63" s="68"/>
      <c r="E63" s="145" t="s">
        <v>184</v>
      </c>
      <c r="F63" s="20">
        <v>-150000</v>
      </c>
      <c r="G63" s="20"/>
      <c r="H63" s="20">
        <v>-150000</v>
      </c>
      <c r="I63" s="20">
        <v>-150000</v>
      </c>
      <c r="J63" s="20">
        <v>-150000</v>
      </c>
    </row>
    <row r="64" spans="1:10" s="2" customFormat="1" ht="56.25">
      <c r="A64" s="67"/>
      <c r="B64" s="67"/>
      <c r="C64" s="67"/>
      <c r="D64" s="68"/>
      <c r="E64" s="145" t="s">
        <v>165</v>
      </c>
      <c r="F64" s="20">
        <f>150000+250000</f>
        <v>400000</v>
      </c>
      <c r="G64" s="20"/>
      <c r="H64" s="20">
        <f>150000+250000</f>
        <v>400000</v>
      </c>
      <c r="I64" s="20">
        <f>150000+250000</f>
        <v>400000</v>
      </c>
      <c r="J64" s="20">
        <f>150000+250000</f>
        <v>400000</v>
      </c>
    </row>
    <row r="65" spans="1:10" s="2" customFormat="1" ht="82.5" customHeight="1">
      <c r="A65" s="67"/>
      <c r="B65" s="67"/>
      <c r="C65" s="67"/>
      <c r="D65" s="68"/>
      <c r="E65" s="145" t="s">
        <v>185</v>
      </c>
      <c r="F65" s="20">
        <v>120000</v>
      </c>
      <c r="G65" s="20"/>
      <c r="H65" s="20">
        <v>120000</v>
      </c>
      <c r="I65" s="20">
        <v>120000</v>
      </c>
      <c r="J65" s="20">
        <v>120000</v>
      </c>
    </row>
    <row r="66" spans="1:10" s="2" customFormat="1" ht="75">
      <c r="A66" s="67"/>
      <c r="B66" s="67"/>
      <c r="C66" s="67"/>
      <c r="D66" s="68"/>
      <c r="E66" s="145" t="s">
        <v>186</v>
      </c>
      <c r="F66" s="20">
        <f>-300000-10000-140000-425000-250000-120000-150000</f>
        <v>-1395000</v>
      </c>
      <c r="G66" s="20"/>
      <c r="H66" s="20">
        <f>-300000-10000-140000-425000-250000-120000-150000</f>
        <v>-1395000</v>
      </c>
      <c r="I66" s="20">
        <f>-300000-10000-140000-425000-250000-120000-150000</f>
        <v>-1395000</v>
      </c>
      <c r="J66" s="20">
        <f>-300000-10000-140000-425000-250000-120000-150000</f>
        <v>-1395000</v>
      </c>
    </row>
    <row r="67" spans="1:10" s="2" customFormat="1" ht="36" customHeight="1">
      <c r="A67" s="67" t="s">
        <v>190</v>
      </c>
      <c r="B67" s="67" t="s">
        <v>80</v>
      </c>
      <c r="C67" s="67" t="s">
        <v>81</v>
      </c>
      <c r="D67" s="183" t="s">
        <v>82</v>
      </c>
      <c r="E67" s="184"/>
      <c r="F67" s="20">
        <f>F68+F69</f>
        <v>0</v>
      </c>
      <c r="G67" s="20">
        <f t="shared" ref="G67:J67" si="9">G68+G69</f>
        <v>10000000</v>
      </c>
      <c r="H67" s="20">
        <f t="shared" si="9"/>
        <v>0</v>
      </c>
      <c r="I67" s="20">
        <f t="shared" si="9"/>
        <v>0</v>
      </c>
      <c r="J67" s="20">
        <f t="shared" si="9"/>
        <v>0</v>
      </c>
    </row>
    <row r="68" spans="1:10" s="2" customFormat="1" ht="56.25">
      <c r="A68" s="67"/>
      <c r="B68" s="67"/>
      <c r="C68" s="67"/>
      <c r="D68" s="68"/>
      <c r="E68" s="147" t="s">
        <v>189</v>
      </c>
      <c r="F68" s="100">
        <v>-5000000</v>
      </c>
      <c r="G68" s="148">
        <v>5000000</v>
      </c>
      <c r="H68" s="20">
        <v>-5000000</v>
      </c>
      <c r="I68" s="20">
        <v>-5000000</v>
      </c>
      <c r="J68" s="20"/>
    </row>
    <row r="69" spans="1:10" s="2" customFormat="1" ht="75">
      <c r="A69" s="67"/>
      <c r="B69" s="67"/>
      <c r="C69" s="67"/>
      <c r="D69" s="68"/>
      <c r="E69" s="154" t="s">
        <v>221</v>
      </c>
      <c r="F69" s="100">
        <v>5000000</v>
      </c>
      <c r="G69" s="148">
        <v>5000000</v>
      </c>
      <c r="H69" s="20">
        <v>5000000</v>
      </c>
      <c r="I69" s="20">
        <v>5000000</v>
      </c>
      <c r="J69" s="20"/>
    </row>
    <row r="70" spans="1:10" s="2" customFormat="1" ht="35.25" customHeight="1">
      <c r="A70" s="23" t="s">
        <v>18</v>
      </c>
      <c r="B70" s="23" t="s">
        <v>19</v>
      </c>
      <c r="C70" s="23" t="s">
        <v>20</v>
      </c>
      <c r="D70" s="186" t="s">
        <v>54</v>
      </c>
      <c r="E70" s="186"/>
      <c r="F70" s="20">
        <f>F71+F72</f>
        <v>0</v>
      </c>
      <c r="G70" s="20" t="e">
        <f>G71+G72+#REF!</f>
        <v>#REF!</v>
      </c>
      <c r="H70" s="20">
        <f>H71+H72</f>
        <v>0</v>
      </c>
      <c r="I70" s="20">
        <f>I71+I72</f>
        <v>0</v>
      </c>
      <c r="J70" s="20">
        <f>J71+J72</f>
        <v>0</v>
      </c>
    </row>
    <row r="71" spans="1:10" s="22" customFormat="1" ht="56.25">
      <c r="A71" s="69"/>
      <c r="B71" s="69"/>
      <c r="C71" s="69"/>
      <c r="D71" s="70"/>
      <c r="E71" s="145" t="s">
        <v>188</v>
      </c>
      <c r="F71" s="100">
        <v>-5479</v>
      </c>
      <c r="G71" s="21"/>
      <c r="H71" s="71">
        <v>-5479</v>
      </c>
      <c r="I71" s="71">
        <v>-5479</v>
      </c>
      <c r="J71" s="71">
        <v>-5479</v>
      </c>
    </row>
    <row r="72" spans="1:10" s="22" customFormat="1" ht="135" customHeight="1">
      <c r="A72" s="69"/>
      <c r="B72" s="69"/>
      <c r="C72" s="69"/>
      <c r="D72" s="70"/>
      <c r="E72" s="153" t="s">
        <v>219</v>
      </c>
      <c r="F72" s="100">
        <v>5479</v>
      </c>
      <c r="G72" s="21"/>
      <c r="H72" s="71">
        <v>5479</v>
      </c>
      <c r="I72" s="71">
        <v>5479</v>
      </c>
      <c r="J72" s="71">
        <v>5479</v>
      </c>
    </row>
    <row r="73" spans="1:10" s="2" customFormat="1" ht="38.25" customHeight="1">
      <c r="A73" s="143" t="s">
        <v>160</v>
      </c>
      <c r="B73" s="143" t="s">
        <v>161</v>
      </c>
      <c r="C73" s="143" t="s">
        <v>163</v>
      </c>
      <c r="D73" s="70" t="s">
        <v>162</v>
      </c>
      <c r="E73" s="136" t="s">
        <v>125</v>
      </c>
      <c r="F73" s="100">
        <f>F74+F75+F76</f>
        <v>145000</v>
      </c>
      <c r="G73" s="100">
        <f t="shared" ref="G73:J73" si="10">G74+G75+G76</f>
        <v>0</v>
      </c>
      <c r="H73" s="100">
        <f t="shared" si="10"/>
        <v>145000</v>
      </c>
      <c r="I73" s="100">
        <f t="shared" si="10"/>
        <v>145000</v>
      </c>
      <c r="J73" s="100">
        <f t="shared" si="10"/>
        <v>145000</v>
      </c>
    </row>
    <row r="74" spans="1:10" s="22" customFormat="1" ht="93.75">
      <c r="A74" s="144"/>
      <c r="B74" s="144"/>
      <c r="C74" s="144"/>
      <c r="D74" s="129"/>
      <c r="E74" s="130" t="s">
        <v>187</v>
      </c>
      <c r="F74" s="128">
        <v>20000</v>
      </c>
      <c r="G74" s="21"/>
      <c r="H74" s="21">
        <v>20000</v>
      </c>
      <c r="I74" s="21">
        <v>20000</v>
      </c>
      <c r="J74" s="21">
        <v>20000</v>
      </c>
    </row>
    <row r="75" spans="1:10" s="22" customFormat="1" ht="72.75" customHeight="1">
      <c r="A75" s="144"/>
      <c r="B75" s="144"/>
      <c r="C75" s="144"/>
      <c r="D75" s="129"/>
      <c r="E75" s="130" t="s">
        <v>164</v>
      </c>
      <c r="F75" s="128">
        <v>75000</v>
      </c>
      <c r="G75" s="21"/>
      <c r="H75" s="21">
        <v>75000</v>
      </c>
      <c r="I75" s="21">
        <v>75000</v>
      </c>
      <c r="J75" s="21">
        <v>75000</v>
      </c>
    </row>
    <row r="76" spans="1:10" s="22" customFormat="1" ht="75" customHeight="1">
      <c r="A76" s="144"/>
      <c r="B76" s="144"/>
      <c r="C76" s="144"/>
      <c r="D76" s="129"/>
      <c r="E76" s="130" t="s">
        <v>230</v>
      </c>
      <c r="F76" s="128">
        <v>50000</v>
      </c>
      <c r="G76" s="21"/>
      <c r="H76" s="21">
        <v>50000</v>
      </c>
      <c r="I76" s="21">
        <v>50000</v>
      </c>
      <c r="J76" s="21">
        <v>50000</v>
      </c>
    </row>
    <row r="77" spans="1:10" s="22" customFormat="1" ht="38.25" customHeight="1">
      <c r="A77" s="18" t="s">
        <v>76</v>
      </c>
      <c r="B77" s="18"/>
      <c r="C77" s="18"/>
      <c r="D77" s="179" t="s">
        <v>77</v>
      </c>
      <c r="E77" s="180"/>
      <c r="F77" s="102">
        <f>F78</f>
        <v>-340000</v>
      </c>
      <c r="G77" s="102" t="e">
        <f t="shared" ref="G77:J77" si="11">G78</f>
        <v>#REF!</v>
      </c>
      <c r="H77" s="102">
        <f t="shared" si="11"/>
        <v>-340000</v>
      </c>
      <c r="I77" s="102">
        <f t="shared" si="11"/>
        <v>-340000</v>
      </c>
      <c r="J77" s="102">
        <f t="shared" si="11"/>
        <v>-340000</v>
      </c>
    </row>
    <row r="78" spans="1:10" s="22" customFormat="1" ht="38.25" customHeight="1">
      <c r="A78" s="18" t="s">
        <v>78</v>
      </c>
      <c r="B78" s="18"/>
      <c r="C78" s="18"/>
      <c r="D78" s="179" t="s">
        <v>77</v>
      </c>
      <c r="E78" s="180"/>
      <c r="F78" s="102">
        <f>F79</f>
        <v>-340000</v>
      </c>
      <c r="G78" s="102" t="e">
        <f>G79+#REF!+#REF!+#REF!+#REF!</f>
        <v>#REF!</v>
      </c>
      <c r="H78" s="102">
        <f>H79</f>
        <v>-340000</v>
      </c>
      <c r="I78" s="102">
        <f>I79</f>
        <v>-340000</v>
      </c>
      <c r="J78" s="102">
        <f>J79</f>
        <v>-340000</v>
      </c>
    </row>
    <row r="79" spans="1:10" s="22" customFormat="1" ht="71.25" customHeight="1">
      <c r="A79" s="23" t="s">
        <v>79</v>
      </c>
      <c r="B79" s="23" t="s">
        <v>80</v>
      </c>
      <c r="C79" s="23" t="s">
        <v>81</v>
      </c>
      <c r="D79" s="97" t="s">
        <v>82</v>
      </c>
      <c r="E79" s="99" t="s">
        <v>157</v>
      </c>
      <c r="F79" s="100">
        <f>-340000</f>
        <v>-340000</v>
      </c>
      <c r="G79" s="21"/>
      <c r="H79" s="71">
        <f>-340000</f>
        <v>-340000</v>
      </c>
      <c r="I79" s="71">
        <f>-340000</f>
        <v>-340000</v>
      </c>
      <c r="J79" s="71">
        <f>-340000</f>
        <v>-340000</v>
      </c>
    </row>
    <row r="80" spans="1:10" s="22" customFormat="1" ht="36.75" customHeight="1">
      <c r="A80" s="18" t="s">
        <v>96</v>
      </c>
      <c r="B80" s="125"/>
      <c r="C80" s="125"/>
      <c r="D80" s="179" t="s">
        <v>130</v>
      </c>
      <c r="E80" s="180"/>
      <c r="F80" s="102">
        <f>F81</f>
        <v>-3170851</v>
      </c>
      <c r="G80" s="102">
        <f t="shared" ref="G80:J80" si="12">G81</f>
        <v>0</v>
      </c>
      <c r="H80" s="102">
        <f t="shared" si="12"/>
        <v>-3170851</v>
      </c>
      <c r="I80" s="102">
        <f t="shared" si="12"/>
        <v>-3170851</v>
      </c>
      <c r="J80" s="102">
        <f t="shared" si="12"/>
        <v>-2374851</v>
      </c>
    </row>
    <row r="81" spans="1:10" s="22" customFormat="1" ht="33.75" customHeight="1">
      <c r="A81" s="18" t="s">
        <v>98</v>
      </c>
      <c r="B81" s="125"/>
      <c r="C81" s="125"/>
      <c r="D81" s="179" t="s">
        <v>130</v>
      </c>
      <c r="E81" s="180"/>
      <c r="F81" s="102">
        <f>F82</f>
        <v>-3170851</v>
      </c>
      <c r="G81" s="102">
        <f t="shared" ref="G81:J81" si="13">G82</f>
        <v>0</v>
      </c>
      <c r="H81" s="102">
        <f t="shared" si="13"/>
        <v>-3170851</v>
      </c>
      <c r="I81" s="102">
        <f t="shared" si="13"/>
        <v>-3170851</v>
      </c>
      <c r="J81" s="102">
        <f t="shared" si="13"/>
        <v>-2374851</v>
      </c>
    </row>
    <row r="82" spans="1:10" s="22" customFormat="1" ht="33.75" customHeight="1">
      <c r="A82" s="23" t="s">
        <v>99</v>
      </c>
      <c r="B82" s="23" t="s">
        <v>100</v>
      </c>
      <c r="C82" s="23" t="s">
        <v>101</v>
      </c>
      <c r="D82" s="97" t="s">
        <v>102</v>
      </c>
      <c r="E82" s="99" t="s">
        <v>75</v>
      </c>
      <c r="F82" s="100">
        <f>-2086597-288254-600000-196000</f>
        <v>-3170851</v>
      </c>
      <c r="G82" s="21"/>
      <c r="H82" s="100">
        <f>-2086597-288254-600000-196000</f>
        <v>-3170851</v>
      </c>
      <c r="I82" s="100">
        <f>-2086597-288254-600000-196000</f>
        <v>-3170851</v>
      </c>
      <c r="J82" s="100">
        <f>-2086597-288254</f>
        <v>-2374851</v>
      </c>
    </row>
    <row r="83" spans="1:10" s="26" customFormat="1" ht="19.5" customHeight="1">
      <c r="A83" s="23"/>
      <c r="B83" s="23"/>
      <c r="C83" s="23"/>
      <c r="D83" s="24"/>
      <c r="E83" s="25" t="s">
        <v>21</v>
      </c>
      <c r="F83" s="101">
        <f>F10+F20+F29+F77+F80</f>
        <v>0</v>
      </c>
      <c r="G83" s="101" t="e">
        <f>G10+G20+G29+G77+G80</f>
        <v>#REF!</v>
      </c>
      <c r="H83" s="101">
        <f>H10+H20+H29+H77+H80</f>
        <v>0</v>
      </c>
      <c r="I83" s="101">
        <f>I10+I20+I29+I77+I80</f>
        <v>0</v>
      </c>
      <c r="J83" s="101">
        <f>J10+J20+J29+J77+J80</f>
        <v>0</v>
      </c>
    </row>
    <row r="84" spans="1:10" s="28" customFormat="1" ht="20.25">
      <c r="A84" s="27"/>
      <c r="D84" s="185" t="s">
        <v>6</v>
      </c>
      <c r="E84" s="185"/>
      <c r="H84" s="29"/>
      <c r="I84" s="30" t="s">
        <v>7</v>
      </c>
    </row>
  </sheetData>
  <mergeCells count="24">
    <mergeCell ref="A6:J6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D84:E84"/>
    <mergeCell ref="D29:E29"/>
    <mergeCell ref="D30:E30"/>
    <mergeCell ref="D54:E54"/>
    <mergeCell ref="D70:E70"/>
    <mergeCell ref="D81:E81"/>
    <mergeCell ref="D10:E10"/>
    <mergeCell ref="D11:E11"/>
    <mergeCell ref="D20:E20"/>
    <mergeCell ref="D21:E21"/>
    <mergeCell ref="D80:E80"/>
    <mergeCell ref="D77:E77"/>
    <mergeCell ref="D78:E78"/>
    <mergeCell ref="D67:E67"/>
  </mergeCells>
  <pageMargins left="0.51181102362204722" right="0.15748031496062992" top="0.31496062992125984" bottom="0.3" header="0.31496062992125984" footer="0.21"/>
  <pageSetup paperSize="9" scale="65" fitToHeight="23" orientation="landscape" horizontalDpi="4294967293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9"/>
  <sheetViews>
    <sheetView topLeftCell="A16" workbookViewId="0">
      <selection activeCell="D20" sqref="D20:D25"/>
    </sheetView>
  </sheetViews>
  <sheetFormatPr defaultRowHeight="15.75"/>
  <cols>
    <col min="1" max="1" width="11.42578125" style="31" customWidth="1"/>
    <col min="2" max="2" width="12" style="31" customWidth="1"/>
    <col min="3" max="3" width="68" style="31" customWidth="1"/>
    <col min="4" max="4" width="16" style="31" customWidth="1"/>
    <col min="5" max="16384" width="9.140625" style="31"/>
  </cols>
  <sheetData>
    <row r="1" spans="1:4">
      <c r="C1" s="193" t="s">
        <v>32</v>
      </c>
      <c r="D1" s="193"/>
    </row>
    <row r="2" spans="1:4">
      <c r="C2" s="193" t="s">
        <v>33</v>
      </c>
      <c r="D2" s="193"/>
    </row>
    <row r="3" spans="1:4">
      <c r="C3" s="193" t="s">
        <v>34</v>
      </c>
      <c r="D3" s="193"/>
    </row>
    <row r="4" spans="1:4">
      <c r="C4" s="193" t="s">
        <v>35</v>
      </c>
      <c r="D4" s="193"/>
    </row>
    <row r="5" spans="1:4" ht="10.5" customHeight="1">
      <c r="D5" s="32"/>
    </row>
    <row r="6" spans="1:4" s="33" customFormat="1" ht="15.75" customHeight="1">
      <c r="A6" s="192" t="s">
        <v>37</v>
      </c>
      <c r="B6" s="192"/>
      <c r="C6" s="192"/>
      <c r="D6" s="192"/>
    </row>
    <row r="7" spans="1:4" s="33" customFormat="1" ht="16.5">
      <c r="A7" s="192" t="s">
        <v>22</v>
      </c>
      <c r="B7" s="192"/>
      <c r="C7" s="192"/>
      <c r="D7" s="192"/>
    </row>
    <row r="8" spans="1:4" s="33" customFormat="1" ht="16.5">
      <c r="A8" s="192" t="s">
        <v>23</v>
      </c>
      <c r="B8" s="192"/>
      <c r="C8" s="192"/>
      <c r="D8" s="192"/>
    </row>
    <row r="9" spans="1:4" s="35" customFormat="1" ht="63">
      <c r="A9" s="34" t="s">
        <v>24</v>
      </c>
      <c r="B9" s="34" t="s">
        <v>13</v>
      </c>
      <c r="C9" s="34" t="s">
        <v>25</v>
      </c>
      <c r="D9" s="34" t="s">
        <v>26</v>
      </c>
    </row>
    <row r="10" spans="1:4" s="37" customFormat="1">
      <c r="A10" s="36"/>
      <c r="B10" s="36"/>
      <c r="C10" s="36" t="s">
        <v>27</v>
      </c>
      <c r="D10" s="43">
        <f>D11</f>
        <v>0</v>
      </c>
    </row>
    <row r="11" spans="1:4" s="37" customFormat="1">
      <c r="A11" s="44">
        <v>8340</v>
      </c>
      <c r="B11" s="45" t="s">
        <v>28</v>
      </c>
      <c r="C11" s="46" t="s">
        <v>29</v>
      </c>
      <c r="D11" s="43">
        <f>D19+D28</f>
        <v>0</v>
      </c>
    </row>
    <row r="12" spans="1:4" s="40" customFormat="1">
      <c r="A12" s="38"/>
      <c r="B12" s="38"/>
      <c r="C12" s="47" t="s">
        <v>30</v>
      </c>
      <c r="D12" s="39"/>
    </row>
    <row r="13" spans="1:4" s="40" customFormat="1" ht="15" customHeight="1">
      <c r="A13" s="38"/>
      <c r="B13" s="38"/>
      <c r="C13" s="48" t="s">
        <v>88</v>
      </c>
      <c r="D13" s="49">
        <f>D14+D15+D16+D17+D18</f>
        <v>0</v>
      </c>
    </row>
    <row r="14" spans="1:4" s="40" customFormat="1" ht="78.75" hidden="1">
      <c r="A14" s="45" t="s">
        <v>89</v>
      </c>
      <c r="B14" s="45" t="s">
        <v>28</v>
      </c>
      <c r="C14" s="46" t="s">
        <v>93</v>
      </c>
      <c r="D14" s="39">
        <f>122000-122000</f>
        <v>0</v>
      </c>
    </row>
    <row r="15" spans="1:4" s="40" customFormat="1" ht="63">
      <c r="A15" s="45" t="s">
        <v>89</v>
      </c>
      <c r="B15" s="45" t="s">
        <v>28</v>
      </c>
      <c r="C15" s="46" t="s">
        <v>90</v>
      </c>
      <c r="D15" s="39">
        <f>356000-78000</f>
        <v>278000</v>
      </c>
    </row>
    <row r="16" spans="1:4" s="40" customFormat="1" ht="47.25">
      <c r="A16" s="45" t="s">
        <v>89</v>
      </c>
      <c r="B16" s="45" t="s">
        <v>28</v>
      </c>
      <c r="C16" s="46" t="s">
        <v>91</v>
      </c>
      <c r="D16" s="39">
        <v>-28000</v>
      </c>
    </row>
    <row r="17" spans="1:4" s="40" customFormat="1" ht="31.5">
      <c r="A17" s="45" t="s">
        <v>89</v>
      </c>
      <c r="B17" s="45" t="s">
        <v>28</v>
      </c>
      <c r="C17" s="46" t="s">
        <v>92</v>
      </c>
      <c r="D17" s="39">
        <f>-356000-94000</f>
        <v>-450000</v>
      </c>
    </row>
    <row r="18" spans="1:4">
      <c r="A18" s="45" t="s">
        <v>31</v>
      </c>
      <c r="B18" s="45" t="s">
        <v>28</v>
      </c>
      <c r="C18" s="137" t="s">
        <v>151</v>
      </c>
      <c r="D18" s="41">
        <v>200000</v>
      </c>
    </row>
    <row r="19" spans="1:4" s="40" customFormat="1">
      <c r="A19" s="45"/>
      <c r="B19" s="45"/>
      <c r="C19" s="48" t="s">
        <v>44</v>
      </c>
      <c r="D19" s="49">
        <f>SUM(D20:D25)</f>
        <v>0</v>
      </c>
    </row>
    <row r="20" spans="1:4" ht="63">
      <c r="A20" s="45" t="s">
        <v>31</v>
      </c>
      <c r="B20" s="45" t="s">
        <v>28</v>
      </c>
      <c r="C20" s="42" t="s">
        <v>45</v>
      </c>
      <c r="D20" s="41">
        <v>-26837</v>
      </c>
    </row>
    <row r="21" spans="1:4" ht="47.25">
      <c r="A21" s="45" t="s">
        <v>31</v>
      </c>
      <c r="B21" s="45" t="s">
        <v>28</v>
      </c>
      <c r="C21" s="42" t="s">
        <v>46</v>
      </c>
      <c r="D21" s="41">
        <v>-147458</v>
      </c>
    </row>
    <row r="22" spans="1:4" ht="47.25">
      <c r="A22" s="45" t="s">
        <v>31</v>
      </c>
      <c r="B22" s="45" t="s">
        <v>28</v>
      </c>
      <c r="C22" s="42" t="s">
        <v>47</v>
      </c>
      <c r="D22" s="41">
        <v>-86809</v>
      </c>
    </row>
    <row r="23" spans="1:4" ht="47.25">
      <c r="A23" s="45" t="s">
        <v>31</v>
      </c>
      <c r="B23" s="45" t="s">
        <v>28</v>
      </c>
      <c r="C23" s="42" t="s">
        <v>48</v>
      </c>
      <c r="D23" s="41">
        <v>-117841</v>
      </c>
    </row>
    <row r="24" spans="1:4" ht="47.25">
      <c r="A24" s="45" t="s">
        <v>31</v>
      </c>
      <c r="B24" s="45" t="s">
        <v>28</v>
      </c>
      <c r="C24" s="42" t="s">
        <v>49</v>
      </c>
      <c r="D24" s="41">
        <v>-11281</v>
      </c>
    </row>
    <row r="25" spans="1:4" ht="61.5" customHeight="1">
      <c r="A25" s="133" t="s">
        <v>31</v>
      </c>
      <c r="B25" s="133" t="s">
        <v>28</v>
      </c>
      <c r="C25" s="134" t="s">
        <v>220</v>
      </c>
      <c r="D25" s="135">
        <f>110000+82000+84000+32000+82226</f>
        <v>390226</v>
      </c>
    </row>
    <row r="26" spans="1:4">
      <c r="D26" s="50"/>
    </row>
    <row r="27" spans="1:4">
      <c r="B27" s="31" t="s">
        <v>6</v>
      </c>
      <c r="D27" s="50" t="s">
        <v>7</v>
      </c>
    </row>
    <row r="28" spans="1:4">
      <c r="D28" s="50"/>
    </row>
    <row r="29" spans="1:4">
      <c r="D29" s="50"/>
    </row>
  </sheetData>
  <mergeCells count="7">
    <mergeCell ref="A6:D6"/>
    <mergeCell ref="A7:D7"/>
    <mergeCell ref="A8:D8"/>
    <mergeCell ref="C1:D1"/>
    <mergeCell ref="C2:D2"/>
    <mergeCell ref="C3:D3"/>
    <mergeCell ref="C4:D4"/>
  </mergeCells>
  <pageMargins left="0.15748031496062992" right="0.11811023622047245" top="0.27559055118110237" bottom="0.19685039370078741" header="0.31496062992125984" footer="0.19685039370078741"/>
  <pageSetup paperSize="9" scale="90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A11" sqref="A11:D13"/>
    </sheetView>
  </sheetViews>
  <sheetFormatPr defaultRowHeight="15"/>
  <cols>
    <col min="1" max="1" width="14.42578125" customWidth="1"/>
    <col min="2" max="2" width="15.5703125" customWidth="1"/>
    <col min="3" max="3" width="52.5703125" customWidth="1"/>
    <col min="4" max="4" width="14.85546875" customWidth="1"/>
    <col min="5" max="5" width="9.5703125" bestFit="1" customWidth="1"/>
    <col min="8" max="8" width="9.85546875" bestFit="1" customWidth="1"/>
  </cols>
  <sheetData>
    <row r="1" spans="1:5">
      <c r="C1" s="51"/>
      <c r="D1" s="52" t="s">
        <v>85</v>
      </c>
    </row>
    <row r="2" spans="1:5">
      <c r="C2" s="51"/>
      <c r="D2" s="52" t="s">
        <v>33</v>
      </c>
    </row>
    <row r="3" spans="1:5">
      <c r="C3" s="51"/>
      <c r="D3" s="52" t="s">
        <v>34</v>
      </c>
    </row>
    <row r="4" spans="1:5">
      <c r="C4" s="51"/>
      <c r="D4" s="52" t="s">
        <v>42</v>
      </c>
    </row>
    <row r="5" spans="1:5" ht="15.75">
      <c r="A5" s="195" t="s">
        <v>37</v>
      </c>
      <c r="B5" s="195"/>
      <c r="C5" s="195"/>
      <c r="D5" s="195"/>
    </row>
    <row r="6" spans="1:5" ht="15.75">
      <c r="A6" s="196" t="s">
        <v>38</v>
      </c>
      <c r="B6" s="196"/>
      <c r="C6" s="196"/>
      <c r="D6" s="196"/>
    </row>
    <row r="7" spans="1:5" ht="15.75">
      <c r="A7" s="197"/>
      <c r="B7" s="197"/>
      <c r="C7" s="197"/>
      <c r="D7" s="197"/>
    </row>
    <row r="8" spans="1:5" ht="63">
      <c r="A8" s="53" t="s">
        <v>39</v>
      </c>
      <c r="B8" s="53" t="s">
        <v>13</v>
      </c>
      <c r="C8" s="53" t="s">
        <v>25</v>
      </c>
      <c r="D8" s="53" t="s">
        <v>40</v>
      </c>
    </row>
    <row r="9" spans="1:5" ht="22.5" customHeight="1">
      <c r="A9" s="54"/>
      <c r="B9" s="58"/>
      <c r="C9" s="54" t="s">
        <v>27</v>
      </c>
      <c r="D9" s="55">
        <f>D10</f>
        <v>0</v>
      </c>
    </row>
    <row r="10" spans="1:5" ht="15" customHeight="1">
      <c r="A10" s="57"/>
      <c r="B10" s="59"/>
      <c r="C10" s="60" t="s">
        <v>41</v>
      </c>
      <c r="D10" s="55">
        <f>D11</f>
        <v>0</v>
      </c>
    </row>
    <row r="11" spans="1:5" ht="110.25">
      <c r="A11" s="160">
        <v>7461</v>
      </c>
      <c r="B11" s="161" t="s">
        <v>20</v>
      </c>
      <c r="C11" s="42" t="s">
        <v>56</v>
      </c>
      <c r="D11" s="56">
        <f>D12+D13</f>
        <v>0</v>
      </c>
    </row>
    <row r="12" spans="1:5" ht="31.5">
      <c r="A12" s="160"/>
      <c r="B12" s="161"/>
      <c r="C12" s="131" t="s">
        <v>188</v>
      </c>
      <c r="D12" s="61">
        <v>-5479</v>
      </c>
    </row>
    <row r="13" spans="1:5" ht="78.75">
      <c r="A13" s="160"/>
      <c r="B13" s="161"/>
      <c r="C13" s="131" t="s">
        <v>222</v>
      </c>
      <c r="D13" s="61">
        <v>5479</v>
      </c>
    </row>
    <row r="14" spans="1:5" ht="15.75">
      <c r="A14" s="62"/>
      <c r="B14" s="63"/>
      <c r="C14" s="64"/>
      <c r="D14" s="65"/>
    </row>
    <row r="15" spans="1:5" ht="15.75">
      <c r="A15" s="62"/>
      <c r="B15" s="194" t="s">
        <v>43</v>
      </c>
      <c r="C15" s="194"/>
      <c r="D15" s="194"/>
      <c r="E15" s="66"/>
    </row>
  </sheetData>
  <mergeCells count="4">
    <mergeCell ref="B15:D15"/>
    <mergeCell ref="A5:D5"/>
    <mergeCell ref="A6:D6"/>
    <mergeCell ref="A7:D7"/>
  </mergeCells>
  <pageMargins left="0.16" right="0.11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Дод.1</vt:lpstr>
      <vt:lpstr>дод.2</vt:lpstr>
      <vt:lpstr>Дод.3</vt:lpstr>
      <vt:lpstr>Дод.4</vt:lpstr>
      <vt:lpstr>Дод.1!Заголовки_для_печати</vt:lpstr>
      <vt:lpstr>дод.2!Заголовки_для_печати</vt:lpstr>
      <vt:lpstr>Дод.3!Заголовки_для_печати</vt:lpstr>
      <vt:lpstr>Дод.1!Область_печати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2019-08-14T07:48:50Z</cp:lastPrinted>
  <dcterms:created xsi:type="dcterms:W3CDTF">2012-12-15T07:40:07Z</dcterms:created>
  <dcterms:modified xsi:type="dcterms:W3CDTF">2019-08-14T07:49:52Z</dcterms:modified>
</cp:coreProperties>
</file>