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295" windowHeight="6495" activeTab="1"/>
  </bookViews>
  <sheets>
    <sheet name="дод.1 до висновку" sheetId="16" r:id="rId1"/>
    <sheet name="дод.1 доходи" sheetId="15" r:id="rId2"/>
  </sheets>
  <definedNames>
    <definedName name="Z_39F5A461_57E4_11D9_9EE7_0002B31CD0A9_.wvu.PrintArea" localSheetId="0" hidden="1">'дод.1 до висновку'!$A$1:$F$52</definedName>
    <definedName name="Z_39F5A461_57E4_11D9_9EE7_0002B31CD0A9_.wvu.PrintArea" localSheetId="1" hidden="1">'дод.1 доходи'!$A$6:$F$105</definedName>
    <definedName name="Z_3A0F5786_DD89_4CC0_B609_902CBD2A88D0_.wvu.PrintArea" localSheetId="0" hidden="1">'дод.1 до висновку'!$A$1:$F$52</definedName>
    <definedName name="Z_3A0F5786_DD89_4CC0_B609_902CBD2A88D0_.wvu.PrintArea" localSheetId="1" hidden="1">'дод.1 доходи'!$A$6:$F$105</definedName>
    <definedName name="Z_44195939_FF8E_42E2_8003_8D5D0D47E574_.wvu.Rows" localSheetId="0" hidden="1">'дод.1 до висновку'!$41:$51</definedName>
    <definedName name="Z_44195939_FF8E_42E2_8003_8D5D0D47E574_.wvu.Rows" localSheetId="1" hidden="1">'дод.1 доходи'!$73:$99</definedName>
    <definedName name="Z_C02E931C_E2B6_44D6_B9B6_45895A12EB36_.wvu.Rows" localSheetId="0" hidden="1">'дод.1 до висновку'!$39:$39,'дод.1 до висновку'!#REF!</definedName>
    <definedName name="Z_C02E931C_E2B6_44D6_B9B6_45895A12EB36_.wvu.Rows" localSheetId="1" hidden="1">'дод.1 доходи'!$66:$66,'дод.1 доходи'!#REF!</definedName>
    <definedName name="_xlnm.Print_Titles" localSheetId="0">'дод.1 до висновку'!$9:$10</definedName>
    <definedName name="_xlnm.Print_Titles" localSheetId="1">'дод.1 доходи'!$8:$9</definedName>
    <definedName name="_xlnm.Print_Area" localSheetId="0">'дод.1 до висновку'!$A$1:$F$51</definedName>
    <definedName name="_xlnm.Print_Area" localSheetId="1">'дод.1 доходи'!$A$1:$F$104</definedName>
  </definedNames>
  <calcPr calcId="125725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E97" i="15"/>
  <c r="D97"/>
  <c r="C42" i="16"/>
  <c r="F49"/>
  <c r="F45" s="1"/>
  <c r="C98" i="15"/>
  <c r="D45" i="16"/>
  <c r="E45"/>
  <c r="C45"/>
  <c r="F50"/>
  <c r="C90" i="15" l="1"/>
  <c r="C48" i="16"/>
  <c r="C84" i="15"/>
  <c r="F46" i="16"/>
  <c r="D42"/>
  <c r="E42"/>
  <c r="C43"/>
  <c r="C77" i="15"/>
  <c r="F80"/>
  <c r="F44" i="16"/>
  <c r="E43" l="1"/>
  <c r="D43"/>
  <c r="F43" s="1"/>
  <c r="C30"/>
  <c r="C47"/>
  <c r="D68" i="15"/>
  <c r="F69"/>
  <c r="E69"/>
  <c r="F42" i="16" l="1"/>
  <c r="E29"/>
  <c r="D29"/>
  <c r="C13" i="15" l="1"/>
  <c r="C15"/>
  <c r="C20"/>
  <c r="C22"/>
  <c r="E41" i="16"/>
  <c r="F48"/>
  <c r="F47"/>
  <c r="F39"/>
  <c r="E39"/>
  <c r="E36" s="1"/>
  <c r="E35" s="1"/>
  <c r="E40" s="1"/>
  <c r="F38"/>
  <c r="C37"/>
  <c r="F37" s="1"/>
  <c r="D36"/>
  <c r="D35" s="1"/>
  <c r="D40" s="1"/>
  <c r="C36"/>
  <c r="F34"/>
  <c r="F31"/>
  <c r="F28"/>
  <c r="F27"/>
  <c r="F23"/>
  <c r="F22" s="1"/>
  <c r="C22"/>
  <c r="F21"/>
  <c r="F20" s="1"/>
  <c r="C20"/>
  <c r="F18"/>
  <c r="C17"/>
  <c r="F17" s="1"/>
  <c r="C15"/>
  <c r="F15" s="1"/>
  <c r="F14"/>
  <c r="F64" i="15"/>
  <c r="C64"/>
  <c r="C16"/>
  <c r="F17"/>
  <c r="C32" i="16" l="1"/>
  <c r="F32" s="1"/>
  <c r="F33"/>
  <c r="E51"/>
  <c r="D41"/>
  <c r="C19"/>
  <c r="F19" s="1"/>
  <c r="F36"/>
  <c r="C26"/>
  <c r="C25" s="1"/>
  <c r="C24" s="1"/>
  <c r="F30"/>
  <c r="C35"/>
  <c r="C13"/>
  <c r="F13" s="1"/>
  <c r="F16"/>
  <c r="F16" i="15"/>
  <c r="C29" i="16" l="1"/>
  <c r="F29" s="1"/>
  <c r="F26"/>
  <c r="F24"/>
  <c r="F35"/>
  <c r="D51"/>
  <c r="C41"/>
  <c r="F41" s="1"/>
  <c r="F25" l="1"/>
  <c r="C12"/>
  <c r="C32" i="15"/>
  <c r="C33"/>
  <c r="F12" i="16" l="1"/>
  <c r="C40"/>
  <c r="C46" i="15"/>
  <c r="C51" i="16" l="1"/>
  <c r="F51" s="1"/>
  <c r="F40"/>
  <c r="C52" i="15"/>
  <c r="C21"/>
  <c r="C19"/>
  <c r="D61"/>
  <c r="C18" l="1"/>
  <c r="F18" s="1"/>
  <c r="F90"/>
  <c r="C89"/>
  <c r="F98"/>
  <c r="E83"/>
  <c r="E74" s="1"/>
  <c r="E73" s="1"/>
  <c r="F97"/>
  <c r="F96"/>
  <c r="F95"/>
  <c r="F94"/>
  <c r="F93"/>
  <c r="F92"/>
  <c r="C91"/>
  <c r="F91" s="1"/>
  <c r="F88"/>
  <c r="F87"/>
  <c r="C86"/>
  <c r="F86" s="1"/>
  <c r="F85"/>
  <c r="H84"/>
  <c r="F84"/>
  <c r="D83"/>
  <c r="D74" s="1"/>
  <c r="D73" s="1"/>
  <c r="F82"/>
  <c r="F81" s="1"/>
  <c r="C81"/>
  <c r="F79"/>
  <c r="F78"/>
  <c r="F77"/>
  <c r="E77"/>
  <c r="D77"/>
  <c r="F76"/>
  <c r="C75"/>
  <c r="F75" s="1"/>
  <c r="F71"/>
  <c r="D70"/>
  <c r="F70" s="1"/>
  <c r="F68"/>
  <c r="E68"/>
  <c r="E67" s="1"/>
  <c r="D67"/>
  <c r="F67" s="1"/>
  <c r="F66"/>
  <c r="E66"/>
  <c r="E63" s="1"/>
  <c r="F65"/>
  <c r="D63"/>
  <c r="C63"/>
  <c r="C62" s="1"/>
  <c r="F61"/>
  <c r="F60"/>
  <c r="E60"/>
  <c r="E57" s="1"/>
  <c r="E44" s="1"/>
  <c r="F59"/>
  <c r="F58"/>
  <c r="D57"/>
  <c r="D44" s="1"/>
  <c r="C57"/>
  <c r="F56"/>
  <c r="F55"/>
  <c r="F54"/>
  <c r="F53"/>
  <c r="F52"/>
  <c r="F51"/>
  <c r="C50"/>
  <c r="F50" s="1"/>
  <c r="F49"/>
  <c r="C49"/>
  <c r="C48"/>
  <c r="F48" s="1"/>
  <c r="F47"/>
  <c r="F46"/>
  <c r="F43"/>
  <c r="F42"/>
  <c r="D41"/>
  <c r="F41" s="1"/>
  <c r="E40"/>
  <c r="C40"/>
  <c r="F40" s="1"/>
  <c r="C39"/>
  <c r="F39" s="1"/>
  <c r="F38"/>
  <c r="F37"/>
  <c r="C36"/>
  <c r="F36" s="1"/>
  <c r="F35"/>
  <c r="F34"/>
  <c r="F33"/>
  <c r="F32"/>
  <c r="C31"/>
  <c r="F31" s="1"/>
  <c r="F30"/>
  <c r="F29"/>
  <c r="F28"/>
  <c r="F27"/>
  <c r="C26"/>
  <c r="F26" s="1"/>
  <c r="F23"/>
  <c r="F22"/>
  <c r="F21" s="1"/>
  <c r="F20"/>
  <c r="F19" s="1"/>
  <c r="F15"/>
  <c r="C14"/>
  <c r="C12" s="1"/>
  <c r="F13"/>
  <c r="F57" l="1"/>
  <c r="C45"/>
  <c r="C44" s="1"/>
  <c r="F44" s="1"/>
  <c r="C83"/>
  <c r="C74" s="1"/>
  <c r="F74" s="1"/>
  <c r="D62"/>
  <c r="F62" s="1"/>
  <c r="C25"/>
  <c r="F25" s="1"/>
  <c r="F14"/>
  <c r="F89"/>
  <c r="F83" s="1"/>
  <c r="F12"/>
  <c r="E62"/>
  <c r="E72" s="1"/>
  <c r="E99" s="1"/>
  <c r="D11"/>
  <c r="F63"/>
  <c r="F45" l="1"/>
  <c r="D72"/>
  <c r="D99" s="1"/>
  <c r="C73"/>
  <c r="F73" s="1"/>
  <c r="C24"/>
  <c r="C11" s="1"/>
  <c r="C72" s="1"/>
  <c r="F24" l="1"/>
  <c r="F11"/>
  <c r="F72" l="1"/>
  <c r="C99" l="1"/>
  <c r="F99" s="1"/>
  <c r="F101" s="1"/>
</calcChain>
</file>

<file path=xl/sharedStrings.xml><?xml version="1.0" encoding="utf-8"?>
<sst xmlns="http://schemas.openxmlformats.org/spreadsheetml/2006/main" count="294" uniqueCount="111">
  <si>
    <t>Разом</t>
  </si>
  <si>
    <t>Загальний фонд</t>
  </si>
  <si>
    <t>Спеціальний фонд</t>
  </si>
  <si>
    <t>Код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</si>
  <si>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</si>
  <si>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</si>
  <si>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</si>
  <si>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</si>
  <si>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</si>
  <si>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</si>
  <si>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</si>
  <si>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</si>
  <si>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</si>
  <si>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</si>
  <si>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</si>
  <si>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</si>
  <si>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</si>
  <si>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</si>
  <si>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</si>
  <si>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</si>
  <si>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</si>
  <si>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Від органів державного управління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</si>
  <si>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</si>
  <si>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</si>
  <si>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</si>
  <si>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</si>
  <si>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</si>
  <si>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</si>
  <si>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</si>
  <si>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</si>
  <si>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</si>
  <si>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</si>
  <si>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</si>
  <si>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</si>
  <si>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</si>
  <si>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</si>
  <si>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</si>
  <si>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</si>
  <si>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</si>
  <si>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</si>
  <si>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</si>
  <si>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</si>
  <si>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</si>
  <si>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</si>
  <si>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</si>
  <si>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</si>
  <si>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</si>
  <si>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</si>
  <si>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</si>
  <si>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</si>
  <si>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</si>
  <si>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</si>
  <si>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</si>
  <si>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</si>
  <si>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</si>
  <si>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</si>
  <si>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</si>
  <si>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</si>
  <si>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</si>
  <si>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РАЗОМ ДОХОДІВ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</si>
  <si>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</si>
  <si>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фінансовий ресурс</t>
  </si>
  <si>
    <t>реверсна дотація (нов.)</t>
  </si>
  <si>
    <t xml:space="preserve"> 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</si>
  <si>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</si>
  <si>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</si>
  <si>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Усього доходів (без урахування міжбюджетних трансфертів)</t>
  </si>
  <si>
    <t>Субвенція з місцевого бюджету на здійснення переданих видатків у сфері охорони здоров'я за рахунок коштів медичної субвенції (передана до іншого місцевого бюджету)</t>
  </si>
  <si>
    <t>Додаток 1</t>
  </si>
  <si>
    <t>Одеської області</t>
  </si>
  <si>
    <t>Доходи  бюджету міста Чорноморська на 2019 рік</t>
  </si>
  <si>
    <t>(грн.)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</si>
  <si>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</si>
  <si>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</si>
  <si>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виконання інвестиційних проектів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</si>
  <si>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</si>
  <si>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</si>
  <si>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</si>
  <si>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</si>
  <si>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квартироної плати ( утримання будинків і споруд та прибудинкових територій), управління багатоквартирним будинком, поводження з  побутовими відходами (вивезення побутових відходів) та вивезення  рідких нечистот, внесків за встановлення, обслуговування та заміну вузлів комерційного обліку води та теплової енергії, абоненського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</si>
  <si>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</si>
  <si>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</si>
  <si>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</si>
  <si>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 xml:space="preserve">Податок на прибуток підприємств та фінансових установ комунальної власності </t>
  </si>
  <si>
    <t>Пальне</t>
  </si>
  <si>
    <t>Акцизний податок з вироблених в України підакцизних товарів (продукції)</t>
  </si>
  <si>
    <t xml:space="preserve">Акцизний податок з ввезених на митну територію України підакцизних товарів (продукції) </t>
  </si>
  <si>
    <t>Рентна плата за користування надрами </t>
  </si>
  <si>
    <t>Рентна плата за користування надрами для 
видобування корисних копалин загальнодержавного значення </t>
  </si>
  <si>
    <t>Частина чистого прибутку (доходу) комунальних унітарних підприємств та їх об'єднань, що вилучається до відповідного місцевого бюджету</t>
  </si>
  <si>
    <t>Адміністративні 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</si>
  <si>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Адміністративний збір за проведення державної реєстрації юридичних осіб та фізичних осіб - підприємців та громадських формувань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</si>
  <si>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</si>
  <si>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Надходження коштів пайової участі у розвитку інфраструктури населеного 
пункту</t>
  </si>
  <si>
    <t>Кошти від продажу землі і нематеріальних активів </t>
  </si>
  <si>
    <t>33010000 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</si>
  <si>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</si>
  <si>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</si>
  <si>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Субвенції з державного бюджету місцевим бюджетам</t>
  </si>
  <si>
    <t>Субвенції з місцевих бюджетів іншим місцевим бюджетам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</si>
  <si>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</si>
  <si>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фінансового управління Чорноморської міської ради</t>
  </si>
  <si>
    <t>Одеської області щодо необхідності внесення змін та доповнень до рішення Чорноморської міської ради</t>
  </si>
  <si>
    <t>Одеської області від 25.01.2019р. № 382-VII</t>
  </si>
  <si>
    <t>Додаток 1 до висновку</t>
  </si>
  <si>
    <t>"Про бюджет міста Чорноморська на 2019 рік"</t>
  </si>
  <si>
    <t xml:space="preserve">Зміни та доповнення до доходів  бюджету міста Чорноморська на  2019 рік </t>
  </si>
  <si>
    <t>до рішення виконавчого комітету Чорноморської міської ради</t>
  </si>
  <si>
    <t>Керуюча справами</t>
  </si>
  <si>
    <t>Н.В.Кушніренко</t>
  </si>
  <si>
    <t xml:space="preserve">від                         2019р. №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</si>
</sst>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5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indexed="53"/>
      <name val="Times New Roman"/>
      <family val="1"/>
      <charset val="204"/>
    </font>
    <font>
      <sz val="14"/>
      <color indexed="53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5" fillId="0" borderId="0"/>
  </cellStyleXfs>
  <cellXfs count="110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0" xfId="0" applyFont="1"/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165" fontId="9" fillId="0" borderId="0" xfId="0" applyNumberFormat="1" applyFont="1" applyBorder="1"/>
    <xf numFmtId="165" fontId="0" fillId="0" borderId="0" xfId="0" applyNumberFormat="1"/>
    <xf numFmtId="0" fontId="9" fillId="0" borderId="0" xfId="0" applyFont="1" applyBorder="1" applyAlignment="1">
      <alignment horizontal="justify" wrapText="1"/>
    </xf>
    <xf numFmtId="0" fontId="13" fillId="0" borderId="0" xfId="0" applyFont="1" applyBorder="1" applyAlignment="1">
      <alignment horizontal="justify" wrapText="1"/>
    </xf>
    <xf numFmtId="164" fontId="13" fillId="2" borderId="0" xfId="0" applyNumberFormat="1" applyFont="1" applyFill="1" applyBorder="1" applyAlignment="1">
      <alignment horizontal="center" wrapText="1"/>
    </xf>
    <xf numFmtId="164" fontId="9" fillId="2" borderId="0" xfId="0" applyNumberFormat="1" applyFont="1" applyFill="1" applyBorder="1" applyAlignment="1">
      <alignment horizontal="center" wrapText="1"/>
    </xf>
    <xf numFmtId="0" fontId="0" fillId="0" borderId="0" xfId="0" applyBorder="1" applyAlignment="1"/>
    <xf numFmtId="0" fontId="10" fillId="0" borderId="1" xfId="0" applyFont="1" applyBorder="1" applyAlignment="1">
      <alignment horizontal="justify" vertical="center" wrapText="1"/>
    </xf>
    <xf numFmtId="164" fontId="22" fillId="0" borderId="0" xfId="0" applyNumberFormat="1" applyFont="1" applyBorder="1" applyAlignment="1">
      <alignment horizontal="center" wrapText="1"/>
    </xf>
    <xf numFmtId="0" fontId="20" fillId="0" borderId="0" xfId="0" applyFont="1"/>
    <xf numFmtId="0" fontId="11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3" fillId="0" borderId="0" xfId="0" applyFont="1" applyAlignment="1">
      <alignment horizontal="justify"/>
    </xf>
    <xf numFmtId="3" fontId="18" fillId="0" borderId="0" xfId="0" applyNumberFormat="1" applyFont="1"/>
    <xf numFmtId="0" fontId="9" fillId="0" borderId="2" xfId="0" applyFont="1" applyBorder="1" applyAlignment="1">
      <alignment horizontal="left" vertical="top" wrapText="1"/>
    </xf>
    <xf numFmtId="0" fontId="24" fillId="0" borderId="0" xfId="0" applyFont="1" applyAlignment="1">
      <alignment horizontal="justify"/>
    </xf>
    <xf numFmtId="0" fontId="11" fillId="0" borderId="0" xfId="0" applyFont="1"/>
    <xf numFmtId="4" fontId="17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1" xfId="0" applyFont="1" applyBorder="1"/>
    <xf numFmtId="0" fontId="26" fillId="0" borderId="0" xfId="0" applyFont="1" applyAlignment="1">
      <alignment vertical="top" wrapText="1"/>
    </xf>
    <xf numFmtId="0" fontId="27" fillId="0" borderId="0" xfId="0" applyFont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center" vertical="top" wrapText="1"/>
    </xf>
    <xf numFmtId="4" fontId="17" fillId="2" borderId="4" xfId="0" applyNumberFormat="1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2" borderId="2" xfId="0" applyNumberFormat="1" applyFont="1" applyFill="1" applyBorder="1" applyAlignment="1">
      <alignment horizontal="center" vertical="justify" wrapText="1"/>
    </xf>
    <xf numFmtId="0" fontId="2" fillId="0" borderId="0" xfId="0" applyFont="1" applyAlignment="1">
      <alignment horizontal="left"/>
    </xf>
    <xf numFmtId="0" fontId="27" fillId="0" borderId="1" xfId="0" applyFont="1" applyBorder="1" applyAlignment="1">
      <alignment vertical="center"/>
    </xf>
    <xf numFmtId="0" fontId="26" fillId="3" borderId="1" xfId="0" applyFont="1" applyFill="1" applyBorder="1" applyAlignment="1">
      <alignment horizontal="center" vertical="top" wrapText="1"/>
    </xf>
    <xf numFmtId="0" fontId="26" fillId="3" borderId="1" xfId="0" applyFont="1" applyFill="1" applyBorder="1" applyAlignment="1">
      <alignment horizontal="left" vertical="top" wrapText="1"/>
    </xf>
    <xf numFmtId="0" fontId="19" fillId="0" borderId="0" xfId="0" applyFont="1" applyAlignment="1"/>
    <xf numFmtId="0" fontId="29" fillId="0" borderId="0" xfId="0" applyFont="1" applyAlignment="1">
      <alignment horizontal="left"/>
    </xf>
    <xf numFmtId="4" fontId="17" fillId="2" borderId="2" xfId="0" applyNumberFormat="1" applyFont="1" applyFill="1" applyBorder="1" applyAlignment="1">
      <alignment horizontal="center" vertical="top" wrapText="1"/>
    </xf>
    <xf numFmtId="4" fontId="16" fillId="2" borderId="2" xfId="0" applyNumberFormat="1" applyFont="1" applyFill="1" applyBorder="1" applyAlignment="1">
      <alignment horizontal="center" vertical="top" wrapText="1"/>
    </xf>
    <xf numFmtId="4" fontId="14" fillId="2" borderId="4" xfId="0" applyNumberFormat="1" applyFont="1" applyFill="1" applyBorder="1" applyAlignment="1">
      <alignment horizontal="center" vertical="top" wrapText="1"/>
    </xf>
    <xf numFmtId="4" fontId="15" fillId="2" borderId="4" xfId="0" applyNumberFormat="1" applyFont="1" applyFill="1" applyBorder="1" applyAlignment="1">
      <alignment horizontal="center" wrapText="1"/>
    </xf>
    <xf numFmtId="4" fontId="15" fillId="2" borderId="5" xfId="0" applyNumberFormat="1" applyFont="1" applyFill="1" applyBorder="1" applyAlignment="1">
      <alignment horizontal="center" wrapText="1"/>
    </xf>
    <xf numFmtId="4" fontId="15" fillId="2" borderId="2" xfId="0" applyNumberFormat="1" applyFont="1" applyFill="1" applyBorder="1" applyAlignment="1">
      <alignment horizontal="center" vertical="top" wrapText="1"/>
    </xf>
    <xf numFmtId="4" fontId="15" fillId="2" borderId="4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center" vertical="justify" wrapText="1"/>
    </xf>
    <xf numFmtId="4" fontId="15" fillId="2" borderId="1" xfId="0" applyNumberFormat="1" applyFont="1" applyFill="1" applyBorder="1" applyAlignment="1">
      <alignment horizontal="center" vertical="justify" wrapText="1"/>
    </xf>
    <xf numFmtId="4" fontId="15" fillId="2" borderId="3" xfId="0" applyNumberFormat="1" applyFont="1" applyFill="1" applyBorder="1" applyAlignment="1">
      <alignment horizontal="center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top" wrapText="1"/>
    </xf>
    <xf numFmtId="4" fontId="14" fillId="2" borderId="2" xfId="0" applyNumberFormat="1" applyFont="1" applyFill="1" applyBorder="1" applyAlignment="1">
      <alignment horizontal="center" vertical="top" wrapText="1"/>
    </xf>
    <xf numFmtId="4" fontId="15" fillId="2" borderId="5" xfId="0" applyNumberFormat="1" applyFont="1" applyFill="1" applyBorder="1" applyAlignment="1">
      <alignment horizontal="center" vertical="justify" wrapText="1"/>
    </xf>
    <xf numFmtId="4" fontId="14" fillId="2" borderId="2" xfId="0" applyNumberFormat="1" applyFont="1" applyFill="1" applyBorder="1" applyAlignment="1">
      <alignment horizontal="center" vertical="justify" wrapText="1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8" fillId="2" borderId="0" xfId="0" applyFont="1" applyFill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 1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3"/>
  <sheetViews>
    <sheetView view="pageBreakPreview" topLeftCell="A40" zoomScale="75" zoomScaleSheetLayoutView="75" workbookViewId="0">
      <selection activeCell="B48" sqref="B48"/>
    </sheetView>
  </sheetViews>
  <sheetFormatPr defaultRowHeight="12.75"/>
  <cols>
    <col min="1" max="1" width="13.140625" customWidth="1"/>
    <col min="2" max="2" width="85.28515625" customWidth="1"/>
    <col min="3" max="3" width="18.42578125" customWidth="1"/>
    <col min="4" max="4" width="19.28515625" customWidth="1"/>
    <col min="5" max="5" width="18.140625" customWidth="1"/>
    <col min="6" max="6" width="18.5703125" customWidth="1"/>
    <col min="8" max="8" width="23" customWidth="1"/>
  </cols>
  <sheetData>
    <row r="1" spans="1:6" ht="20.25">
      <c r="A1" s="108"/>
      <c r="B1" s="108"/>
      <c r="D1" s="109" t="s">
        <v>104</v>
      </c>
      <c r="E1" s="109"/>
      <c r="F1" s="88"/>
    </row>
    <row r="2" spans="1:6" ht="18.75" customHeight="1">
      <c r="A2" s="2"/>
      <c r="D2" s="109" t="s">
        <v>101</v>
      </c>
      <c r="E2" s="109"/>
      <c r="F2" s="109"/>
    </row>
    <row r="3" spans="1:6" ht="31.5" customHeight="1">
      <c r="A3" s="2"/>
      <c r="D3" s="109" t="s">
        <v>102</v>
      </c>
      <c r="E3" s="109"/>
      <c r="F3" s="109"/>
    </row>
    <row r="4" spans="1:6" ht="21" customHeight="1">
      <c r="A4" s="2"/>
      <c r="D4" s="109" t="s">
        <v>103</v>
      </c>
      <c r="E4" s="109"/>
      <c r="F4" s="109"/>
    </row>
    <row r="5" spans="1:6" ht="15.75">
      <c r="A5" s="2"/>
      <c r="D5" s="89" t="s">
        <v>105</v>
      </c>
      <c r="E5" s="84"/>
      <c r="F5" s="84"/>
    </row>
    <row r="6" spans="1:6">
      <c r="A6" s="2"/>
      <c r="D6" s="60"/>
      <c r="E6" s="17"/>
    </row>
    <row r="7" spans="1:6" ht="20.25">
      <c r="A7" s="105" t="s">
        <v>106</v>
      </c>
      <c r="B7" s="105"/>
      <c r="C7" s="105"/>
      <c r="D7" s="105"/>
      <c r="E7" s="105"/>
      <c r="F7" s="105"/>
    </row>
    <row r="8" spans="1:6" ht="18.75">
      <c r="A8" s="7"/>
      <c r="B8" s="6"/>
      <c r="C8" s="6"/>
      <c r="D8" s="6"/>
      <c r="E8" s="6"/>
      <c r="F8" s="7" t="s">
        <v>71</v>
      </c>
    </row>
    <row r="9" spans="1:6" ht="18.75">
      <c r="A9" s="106" t="s">
        <v>3</v>
      </c>
      <c r="B9" s="106" t="s">
        <v>63</v>
      </c>
      <c r="C9" s="106" t="s">
        <v>1</v>
      </c>
      <c r="D9" s="106" t="s">
        <v>2</v>
      </c>
      <c r="E9" s="106"/>
      <c r="F9" s="106" t="s">
        <v>0</v>
      </c>
    </row>
    <row r="10" spans="1:6" ht="37.5">
      <c r="A10" s="107"/>
      <c r="B10" s="106"/>
      <c r="C10" s="106"/>
      <c r="D10" s="61" t="s">
        <v>0</v>
      </c>
      <c r="E10" s="61" t="s">
        <v>4</v>
      </c>
      <c r="F10" s="106"/>
    </row>
    <row r="11" spans="1:6" ht="22.5" customHeight="1">
      <c r="A11" s="61">
        <v>1</v>
      </c>
      <c r="B11" s="61">
        <v>2</v>
      </c>
      <c r="C11" s="61">
        <v>3</v>
      </c>
      <c r="D11" s="61">
        <v>4</v>
      </c>
      <c r="E11" s="61">
        <v>5</v>
      </c>
      <c r="F11" s="61" t="s">
        <v>5</v>
      </c>
    </row>
    <row r="12" spans="1:6" ht="22.5" customHeight="1">
      <c r="A12" s="25">
        <v>10000000</v>
      </c>
      <c r="B12" s="10" t="s">
        <v>6</v>
      </c>
      <c r="C12" s="71">
        <f>C13+C19+C24+C17</f>
        <v>-1467900</v>
      </c>
      <c r="D12" s="71">
        <v>0</v>
      </c>
      <c r="E12" s="71">
        <v>0</v>
      </c>
      <c r="F12" s="72">
        <f>C12</f>
        <v>-1467900</v>
      </c>
    </row>
    <row r="13" spans="1:6" ht="40.5" customHeight="1">
      <c r="A13" s="48">
        <v>11000000</v>
      </c>
      <c r="B13" s="48" t="s">
        <v>36</v>
      </c>
      <c r="C13" s="73">
        <f>C14+C15</f>
        <v>827100</v>
      </c>
      <c r="D13" s="73" t="s">
        <v>26</v>
      </c>
      <c r="E13" s="73" t="s">
        <v>26</v>
      </c>
      <c r="F13" s="74">
        <f>C13</f>
        <v>827100</v>
      </c>
    </row>
    <row r="14" spans="1:6" s="26" customFormat="1" ht="20.25">
      <c r="A14" s="22">
        <v>11010000</v>
      </c>
      <c r="B14" s="22" t="s">
        <v>54</v>
      </c>
      <c r="C14" s="75">
        <v>-1156240</v>
      </c>
      <c r="D14" s="75" t="s">
        <v>26</v>
      </c>
      <c r="E14" s="75" t="s">
        <v>26</v>
      </c>
      <c r="F14" s="76">
        <f t="shared" ref="F14:F28" si="0">C14</f>
        <v>-1156240</v>
      </c>
    </row>
    <row r="15" spans="1:6" ht="25.5" customHeight="1">
      <c r="A15" s="9">
        <v>11020000</v>
      </c>
      <c r="B15" s="9" t="s">
        <v>7</v>
      </c>
      <c r="C15" s="71">
        <f>C16</f>
        <v>1983340</v>
      </c>
      <c r="D15" s="71" t="s">
        <v>26</v>
      </c>
      <c r="E15" s="71" t="s">
        <v>26</v>
      </c>
      <c r="F15" s="62">
        <f t="shared" si="0"/>
        <v>1983340</v>
      </c>
    </row>
    <row r="16" spans="1:6" ht="36.75" customHeight="1">
      <c r="A16" s="8">
        <v>11020200</v>
      </c>
      <c r="B16" s="8" t="s">
        <v>83</v>
      </c>
      <c r="C16" s="77">
        <v>1983340</v>
      </c>
      <c r="D16" s="77" t="s">
        <v>26</v>
      </c>
      <c r="E16" s="77" t="s">
        <v>26</v>
      </c>
      <c r="F16" s="76">
        <f t="shared" si="0"/>
        <v>1983340</v>
      </c>
    </row>
    <row r="17" spans="1:6" ht="25.5" customHeight="1">
      <c r="A17" s="67">
        <v>13030000</v>
      </c>
      <c r="B17" s="68" t="s">
        <v>87</v>
      </c>
      <c r="C17" s="78">
        <f>C18</f>
        <v>5000</v>
      </c>
      <c r="D17" s="59" t="s">
        <v>26</v>
      </c>
      <c r="E17" s="59" t="s">
        <v>26</v>
      </c>
      <c r="F17" s="62">
        <f t="shared" si="0"/>
        <v>5000</v>
      </c>
    </row>
    <row r="18" spans="1:6" ht="36.75" customHeight="1">
      <c r="A18" s="66">
        <v>13030100</v>
      </c>
      <c r="B18" s="65" t="s">
        <v>88</v>
      </c>
      <c r="C18" s="79">
        <v>5000</v>
      </c>
      <c r="D18" s="75" t="s">
        <v>26</v>
      </c>
      <c r="E18" s="75" t="s">
        <v>26</v>
      </c>
      <c r="F18" s="62">
        <f t="shared" si="0"/>
        <v>5000</v>
      </c>
    </row>
    <row r="19" spans="1:6" ht="26.25" customHeight="1">
      <c r="A19" s="36">
        <v>14000000</v>
      </c>
      <c r="B19" s="35" t="s">
        <v>34</v>
      </c>
      <c r="C19" s="78">
        <f>C20+C22</f>
        <v>-2300000</v>
      </c>
      <c r="D19" s="59" t="s">
        <v>26</v>
      </c>
      <c r="E19" s="59" t="s">
        <v>26</v>
      </c>
      <c r="F19" s="62">
        <f t="shared" si="0"/>
        <v>-2300000</v>
      </c>
    </row>
    <row r="20" spans="1:6" ht="47.25" customHeight="1">
      <c r="A20" s="63">
        <v>14020000</v>
      </c>
      <c r="B20" s="64" t="s">
        <v>85</v>
      </c>
      <c r="C20" s="78">
        <f>C21</f>
        <v>-500000</v>
      </c>
      <c r="D20" s="59" t="s">
        <v>26</v>
      </c>
      <c r="E20" s="59" t="s">
        <v>26</v>
      </c>
      <c r="F20" s="62">
        <f>F21</f>
        <v>-500000</v>
      </c>
    </row>
    <row r="21" spans="1:6" ht="27.75" customHeight="1">
      <c r="A21" s="39">
        <v>14021900</v>
      </c>
      <c r="B21" s="40" t="s">
        <v>84</v>
      </c>
      <c r="C21" s="79">
        <v>-500000</v>
      </c>
      <c r="D21" s="59"/>
      <c r="E21" s="59"/>
      <c r="F21" s="80">
        <f t="shared" si="0"/>
        <v>-500000</v>
      </c>
    </row>
    <row r="22" spans="1:6" ht="42.75" customHeight="1">
      <c r="A22" s="63">
        <v>14030000</v>
      </c>
      <c r="B22" s="64" t="s">
        <v>86</v>
      </c>
      <c r="C22" s="78">
        <f>C23</f>
        <v>-1800000</v>
      </c>
      <c r="D22" s="59" t="s">
        <v>26</v>
      </c>
      <c r="E22" s="59" t="s">
        <v>26</v>
      </c>
      <c r="F22" s="62">
        <f>F23</f>
        <v>-1800000</v>
      </c>
    </row>
    <row r="23" spans="1:6" ht="30.75" customHeight="1">
      <c r="A23" s="39">
        <v>14031900</v>
      </c>
      <c r="B23" s="40" t="s">
        <v>84</v>
      </c>
      <c r="C23" s="79">
        <v>-1800000</v>
      </c>
      <c r="D23" s="59"/>
      <c r="E23" s="59"/>
      <c r="F23" s="80">
        <f t="shared" si="0"/>
        <v>-1800000</v>
      </c>
    </row>
    <row r="24" spans="1:6" s="16" customFormat="1" ht="36.75" customHeight="1">
      <c r="A24" s="15">
        <v>18000000</v>
      </c>
      <c r="B24" s="9" t="s">
        <v>35</v>
      </c>
      <c r="C24" s="71">
        <f>C25</f>
        <v>0</v>
      </c>
      <c r="D24" s="71" t="s">
        <v>26</v>
      </c>
      <c r="E24" s="71" t="s">
        <v>26</v>
      </c>
      <c r="F24" s="62">
        <f t="shared" si="0"/>
        <v>0</v>
      </c>
    </row>
    <row r="25" spans="1:6" ht="24.75" customHeight="1">
      <c r="A25" s="9">
        <v>18010000</v>
      </c>
      <c r="B25" s="9" t="s">
        <v>33</v>
      </c>
      <c r="C25" s="71">
        <f>C26</f>
        <v>0</v>
      </c>
      <c r="D25" s="71" t="s">
        <v>26</v>
      </c>
      <c r="E25" s="71" t="s">
        <v>26</v>
      </c>
      <c r="F25" s="62">
        <f t="shared" si="0"/>
        <v>0</v>
      </c>
    </row>
    <row r="26" spans="1:6" s="26" customFormat="1" ht="24.75" customHeight="1">
      <c r="A26" s="8"/>
      <c r="B26" s="15" t="s">
        <v>52</v>
      </c>
      <c r="C26" s="59">
        <f>SUM(C27:C28)</f>
        <v>0</v>
      </c>
      <c r="D26" s="59"/>
      <c r="E26" s="59"/>
      <c r="F26" s="62">
        <f>C26</f>
        <v>0</v>
      </c>
    </row>
    <row r="27" spans="1:6" s="26" customFormat="1" ht="25.5" customHeight="1">
      <c r="A27" s="8">
        <v>18010500</v>
      </c>
      <c r="B27" s="8" t="s">
        <v>43</v>
      </c>
      <c r="C27" s="77">
        <v>3600000</v>
      </c>
      <c r="D27" s="77" t="s">
        <v>26</v>
      </c>
      <c r="E27" s="77" t="s">
        <v>26</v>
      </c>
      <c r="F27" s="76">
        <f t="shared" si="0"/>
        <v>3600000</v>
      </c>
    </row>
    <row r="28" spans="1:6" s="26" customFormat="1" ht="23.25" customHeight="1">
      <c r="A28" s="8">
        <v>18010600</v>
      </c>
      <c r="B28" s="8" t="s">
        <v>44</v>
      </c>
      <c r="C28" s="77">
        <v>-3600000</v>
      </c>
      <c r="D28" s="77" t="s">
        <v>26</v>
      </c>
      <c r="E28" s="77" t="s">
        <v>26</v>
      </c>
      <c r="F28" s="76">
        <f t="shared" si="0"/>
        <v>-3600000</v>
      </c>
    </row>
    <row r="29" spans="1:6" ht="24" customHeight="1">
      <c r="A29" s="25">
        <v>20000000</v>
      </c>
      <c r="B29" s="10" t="s">
        <v>8</v>
      </c>
      <c r="C29" s="71">
        <f>C30+C32</f>
        <v>1465600</v>
      </c>
      <c r="D29" s="71">
        <f>D34</f>
        <v>-4170485.99</v>
      </c>
      <c r="E29" s="71">
        <f>E34</f>
        <v>0</v>
      </c>
      <c r="F29" s="72">
        <f>C29+D29</f>
        <v>-2704885.99</v>
      </c>
    </row>
    <row r="30" spans="1:6" ht="22.5" customHeight="1">
      <c r="A30" s="9">
        <v>21000000</v>
      </c>
      <c r="B30" s="13" t="s">
        <v>9</v>
      </c>
      <c r="C30" s="71">
        <f>C31</f>
        <v>1765600</v>
      </c>
      <c r="D30" s="71" t="s">
        <v>26</v>
      </c>
      <c r="E30" s="71" t="s">
        <v>26</v>
      </c>
      <c r="F30" s="62">
        <f t="shared" ref="F30:F33" si="1">C30</f>
        <v>1765600</v>
      </c>
    </row>
    <row r="31" spans="1:6" s="14" customFormat="1" ht="44.25" customHeight="1">
      <c r="A31" s="8">
        <v>21010300</v>
      </c>
      <c r="B31" s="69" t="s">
        <v>89</v>
      </c>
      <c r="C31" s="77">
        <v>1765600</v>
      </c>
      <c r="D31" s="77" t="s">
        <v>26</v>
      </c>
      <c r="E31" s="77" t="s">
        <v>26</v>
      </c>
      <c r="F31" s="80">
        <f t="shared" si="1"/>
        <v>1765600</v>
      </c>
    </row>
    <row r="32" spans="1:6" ht="37.5">
      <c r="A32" s="9">
        <v>22000000</v>
      </c>
      <c r="B32" s="9" t="s">
        <v>27</v>
      </c>
      <c r="C32" s="71">
        <f>C33</f>
        <v>-300000</v>
      </c>
      <c r="D32" s="71" t="s">
        <v>26</v>
      </c>
      <c r="E32" s="71" t="s">
        <v>26</v>
      </c>
      <c r="F32" s="72">
        <f t="shared" si="1"/>
        <v>-300000</v>
      </c>
    </row>
    <row r="33" spans="1:6" ht="20.25">
      <c r="A33" s="22">
        <v>22012500</v>
      </c>
      <c r="B33" s="22" t="s">
        <v>50</v>
      </c>
      <c r="C33" s="75">
        <v>-300000</v>
      </c>
      <c r="D33" s="75" t="s">
        <v>26</v>
      </c>
      <c r="E33" s="75" t="s">
        <v>26</v>
      </c>
      <c r="F33" s="76">
        <f t="shared" si="1"/>
        <v>-300000</v>
      </c>
    </row>
    <row r="34" spans="1:6" s="16" customFormat="1" ht="22.5" customHeight="1">
      <c r="A34" s="9">
        <v>25000000</v>
      </c>
      <c r="B34" s="9" t="s">
        <v>13</v>
      </c>
      <c r="C34" s="71" t="s">
        <v>26</v>
      </c>
      <c r="D34" s="71">
        <v>-4170485.99</v>
      </c>
      <c r="E34" s="71">
        <v>0</v>
      </c>
      <c r="F34" s="72">
        <f>D34</f>
        <v>-4170485.99</v>
      </c>
    </row>
    <row r="35" spans="1:6" s="16" customFormat="1" ht="22.5" customHeight="1">
      <c r="A35" s="25">
        <v>30000000</v>
      </c>
      <c r="B35" s="9" t="s">
        <v>14</v>
      </c>
      <c r="C35" s="71">
        <f>C36</f>
        <v>2300</v>
      </c>
      <c r="D35" s="71">
        <f>D36</f>
        <v>0</v>
      </c>
      <c r="E35" s="71">
        <f>E36</f>
        <v>0</v>
      </c>
      <c r="F35" s="72">
        <f>C35+D35</f>
        <v>2300</v>
      </c>
    </row>
    <row r="36" spans="1:6" s="16" customFormat="1" ht="22.5" customHeight="1">
      <c r="A36" s="9">
        <v>31000000</v>
      </c>
      <c r="B36" s="9" t="s">
        <v>28</v>
      </c>
      <c r="C36" s="71">
        <f>C38+C39</f>
        <v>2300</v>
      </c>
      <c r="D36" s="71">
        <f>D39</f>
        <v>0</v>
      </c>
      <c r="E36" s="71">
        <f>E39</f>
        <v>0</v>
      </c>
      <c r="F36" s="72">
        <f>C36+D36</f>
        <v>2300</v>
      </c>
    </row>
    <row r="37" spans="1:6" s="16" customFormat="1" ht="84.75" customHeight="1">
      <c r="A37" s="9">
        <v>31010000</v>
      </c>
      <c r="B37" s="70" t="s">
        <v>92</v>
      </c>
      <c r="C37" s="81">
        <f>C38</f>
        <v>2300</v>
      </c>
      <c r="D37" s="81"/>
      <c r="E37" s="81"/>
      <c r="F37" s="82">
        <f>C37</f>
        <v>2300</v>
      </c>
    </row>
    <row r="38" spans="1:6" ht="74.25" customHeight="1">
      <c r="A38" s="8">
        <v>31010200</v>
      </c>
      <c r="B38" s="21" t="s">
        <v>20</v>
      </c>
      <c r="C38" s="77">
        <v>2300</v>
      </c>
      <c r="D38" s="77" t="s">
        <v>26</v>
      </c>
      <c r="E38" s="77" t="s">
        <v>26</v>
      </c>
      <c r="F38" s="80">
        <f>C38</f>
        <v>2300</v>
      </c>
    </row>
    <row r="39" spans="1:6" ht="27" hidden="1" customHeight="1">
      <c r="A39" s="8">
        <v>31030000</v>
      </c>
      <c r="B39" s="8" t="s">
        <v>15</v>
      </c>
      <c r="C39" s="77">
        <v>0</v>
      </c>
      <c r="D39" s="77">
        <v>0</v>
      </c>
      <c r="E39" s="77">
        <f>D39</f>
        <v>0</v>
      </c>
      <c r="F39" s="80">
        <f>D39</f>
        <v>0</v>
      </c>
    </row>
    <row r="40" spans="1:6" s="16" customFormat="1" ht="23.25" customHeight="1">
      <c r="A40" s="15"/>
      <c r="B40" s="15" t="s">
        <v>66</v>
      </c>
      <c r="C40" s="83">
        <f>C12+C29+C35</f>
        <v>0</v>
      </c>
      <c r="D40" s="83">
        <f>D12+D29+D35</f>
        <v>-4170485.99</v>
      </c>
      <c r="E40" s="83">
        <f>E12+E29+E35</f>
        <v>0</v>
      </c>
      <c r="F40" s="62">
        <f>C40+D40</f>
        <v>-4170485.99</v>
      </c>
    </row>
    <row r="41" spans="1:6" ht="20.25">
      <c r="A41" s="25">
        <v>40000000</v>
      </c>
      <c r="B41" s="10" t="s">
        <v>30</v>
      </c>
      <c r="C41" s="59">
        <f>C42</f>
        <v>2530048</v>
      </c>
      <c r="D41" s="90">
        <f>D42</f>
        <v>2250000</v>
      </c>
      <c r="E41" s="90">
        <f>E42</f>
        <v>2250000</v>
      </c>
      <c r="F41" s="62">
        <f>C41+D41</f>
        <v>4780048</v>
      </c>
    </row>
    <row r="42" spans="1:6" ht="20.25">
      <c r="A42" s="9">
        <v>41000000</v>
      </c>
      <c r="B42" s="9" t="s">
        <v>21</v>
      </c>
      <c r="C42" s="59">
        <f>C43+C45</f>
        <v>2530048</v>
      </c>
      <c r="D42" s="59">
        <f>D45</f>
        <v>2250000</v>
      </c>
      <c r="E42" s="59">
        <f>E45</f>
        <v>2250000</v>
      </c>
      <c r="F42" s="62">
        <f>C42+D42</f>
        <v>4780048</v>
      </c>
    </row>
    <row r="43" spans="1:6" ht="20.25">
      <c r="A43" s="24">
        <v>41030000</v>
      </c>
      <c r="B43" s="24" t="s">
        <v>98</v>
      </c>
      <c r="C43" s="90">
        <f>C44</f>
        <v>660000</v>
      </c>
      <c r="D43" s="90">
        <f>D60</f>
        <v>0</v>
      </c>
      <c r="E43" s="90">
        <f>E60</f>
        <v>0</v>
      </c>
      <c r="F43" s="62">
        <f>C43+D43</f>
        <v>660000</v>
      </c>
    </row>
    <row r="44" spans="1:6" ht="37.5">
      <c r="A44" s="56">
        <v>41034500</v>
      </c>
      <c r="B44" s="51" t="s">
        <v>100</v>
      </c>
      <c r="C44" s="91">
        <v>660000</v>
      </c>
      <c r="D44" s="91"/>
      <c r="E44" s="91"/>
      <c r="F44" s="76">
        <f>C44</f>
        <v>660000</v>
      </c>
    </row>
    <row r="45" spans="1:6" ht="20.25">
      <c r="A45" s="52">
        <v>41050000</v>
      </c>
      <c r="B45" s="53" t="s">
        <v>99</v>
      </c>
      <c r="C45" s="90">
        <f>SUM(C46:C50)</f>
        <v>1870048</v>
      </c>
      <c r="D45" s="90">
        <f t="shared" ref="D45:F45" si="2">SUM(D46:D50)</f>
        <v>2250000</v>
      </c>
      <c r="E45" s="90">
        <f t="shared" si="2"/>
        <v>2250000</v>
      </c>
      <c r="F45" s="90">
        <f t="shared" si="2"/>
        <v>4120048</v>
      </c>
    </row>
    <row r="46" spans="1:6" ht="206.25">
      <c r="A46" s="18">
        <v>41050100</v>
      </c>
      <c r="B46" s="51" t="s">
        <v>79</v>
      </c>
      <c r="C46" s="91">
        <v>1485700</v>
      </c>
      <c r="D46" s="90"/>
      <c r="E46" s="90"/>
      <c r="F46" s="76">
        <f t="shared" ref="F46:F50" si="3">C46</f>
        <v>1485700</v>
      </c>
    </row>
    <row r="47" spans="1:6" ht="56.25">
      <c r="A47" s="18">
        <v>41051200</v>
      </c>
      <c r="B47" s="51" t="s">
        <v>76</v>
      </c>
      <c r="C47" s="91">
        <f>47808</f>
        <v>47808</v>
      </c>
      <c r="D47" s="91"/>
      <c r="E47" s="91"/>
      <c r="F47" s="76">
        <f t="shared" si="3"/>
        <v>47808</v>
      </c>
    </row>
    <row r="48" spans="1:6" ht="84" customHeight="1">
      <c r="A48" s="56">
        <v>41051400</v>
      </c>
      <c r="B48" s="51" t="s">
        <v>82</v>
      </c>
      <c r="C48" s="91">
        <f>19454+232420</f>
        <v>251874</v>
      </c>
      <c r="D48" s="91"/>
      <c r="E48" s="91"/>
      <c r="F48" s="76">
        <f t="shared" si="3"/>
        <v>251874</v>
      </c>
    </row>
    <row r="49" spans="1:8" ht="20.25">
      <c r="A49" s="12">
        <v>41053400</v>
      </c>
      <c r="B49" s="18" t="s">
        <v>74</v>
      </c>
      <c r="C49" s="91"/>
      <c r="D49" s="91">
        <v>2250000</v>
      </c>
      <c r="E49" s="91">
        <v>2250000</v>
      </c>
      <c r="F49" s="76">
        <f>C49+D49</f>
        <v>2250000</v>
      </c>
    </row>
    <row r="50" spans="1:8" ht="20.25">
      <c r="A50" s="12">
        <v>41053900</v>
      </c>
      <c r="B50" s="18" t="s">
        <v>75</v>
      </c>
      <c r="C50" s="91">
        <v>84666</v>
      </c>
      <c r="D50" s="91"/>
      <c r="E50" s="91"/>
      <c r="F50" s="76">
        <f t="shared" si="3"/>
        <v>84666</v>
      </c>
    </row>
    <row r="51" spans="1:8" s="31" customFormat="1" ht="20.25">
      <c r="A51" s="29"/>
      <c r="B51" s="30" t="s">
        <v>59</v>
      </c>
      <c r="C51" s="59">
        <f>C40+C41</f>
        <v>2530048</v>
      </c>
      <c r="D51" s="59">
        <f t="shared" ref="D51" si="4">D40+D41</f>
        <v>-1920485.9900000002</v>
      </c>
      <c r="E51" s="59">
        <f>E40+E41</f>
        <v>2250000</v>
      </c>
      <c r="F51" s="62">
        <f>C51+D51</f>
        <v>609562.00999999978</v>
      </c>
      <c r="H51" s="55"/>
    </row>
    <row r="52" spans="1:8" ht="15.75">
      <c r="A52" s="4"/>
      <c r="B52" s="5"/>
      <c r="C52" s="5"/>
      <c r="D52" s="5"/>
      <c r="E52" s="5"/>
      <c r="F52" s="5"/>
    </row>
    <row r="53" spans="1:8" ht="15.75">
      <c r="A53" s="54"/>
      <c r="B53" s="5"/>
      <c r="C53" s="5"/>
      <c r="D53" s="5"/>
      <c r="E53" s="5"/>
      <c r="F53" s="5"/>
    </row>
    <row r="54" spans="1:8" ht="15.75">
      <c r="A54" s="4"/>
      <c r="B54" s="5"/>
      <c r="C54" s="5"/>
      <c r="D54" s="5"/>
      <c r="E54" s="5"/>
      <c r="F54" s="5"/>
    </row>
    <row r="55" spans="1:8" ht="15.75">
      <c r="A55" s="4"/>
      <c r="B55" s="5"/>
      <c r="C55" s="5"/>
      <c r="D55" s="5"/>
      <c r="E55" s="5"/>
      <c r="F55" s="5"/>
    </row>
    <row r="56" spans="1:8" ht="15.75">
      <c r="A56" s="4"/>
      <c r="B56" s="5"/>
      <c r="C56" s="5"/>
      <c r="D56" s="5"/>
      <c r="E56" s="5"/>
      <c r="F56" s="5"/>
    </row>
    <row r="57" spans="1:8" ht="15.75">
      <c r="A57" s="4"/>
      <c r="B57" s="5"/>
      <c r="C57" s="5"/>
      <c r="D57" s="5"/>
      <c r="E57" s="5"/>
      <c r="F57" s="5"/>
    </row>
    <row r="58" spans="1:8" ht="15.75">
      <c r="A58" s="4"/>
      <c r="B58" s="5"/>
      <c r="C58" s="5"/>
      <c r="D58" s="5"/>
      <c r="E58" s="5"/>
      <c r="F58" s="5"/>
    </row>
    <row r="59" spans="1:8" ht="13.5">
      <c r="A59" s="3"/>
    </row>
    <row r="63" spans="1:8">
      <c r="A63" s="1"/>
    </row>
  </sheetData>
  <mergeCells count="11">
    <mergeCell ref="A1:B1"/>
    <mergeCell ref="D2:F2"/>
    <mergeCell ref="A7:F7"/>
    <mergeCell ref="A9:A10"/>
    <mergeCell ref="B9:B10"/>
    <mergeCell ref="C9:C10"/>
    <mergeCell ref="D9:E9"/>
    <mergeCell ref="F9:F10"/>
    <mergeCell ref="D1:E1"/>
    <mergeCell ref="D3:F3"/>
    <mergeCell ref="D4:F4"/>
  </mergeCells>
  <hyperlinks>
    <hyperlink ref="A63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58" fitToHeight="2" orientation="portrait" r:id="rId1"/>
  <headerFooter alignWithMargins="0"/>
  <rowBreaks count="1" manualBreakCount="1">
    <brk id="34" min="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116"/>
  <sheetViews>
    <sheetView tabSelected="1" view="pageBreakPreview" zoomScale="75" zoomScaleSheetLayoutView="75" workbookViewId="0">
      <selection activeCell="B26" sqref="B26"/>
    </sheetView>
  </sheetViews>
  <sheetFormatPr defaultRowHeight="12.75"/>
  <cols>
    <col min="1" max="1" width="13.140625" customWidth="1"/>
    <col min="2" max="2" width="85.28515625" customWidth="1"/>
    <col min="3" max="3" width="20" customWidth="1"/>
    <col min="4" max="4" width="19.28515625" customWidth="1"/>
    <col min="5" max="5" width="19.7109375" customWidth="1"/>
    <col min="6" max="6" width="20.7109375" customWidth="1"/>
    <col min="8" max="8" width="23" customWidth="1"/>
  </cols>
  <sheetData>
    <row r="1" spans="1:6">
      <c r="D1" s="50" t="s">
        <v>68</v>
      </c>
    </row>
    <row r="2" spans="1:6">
      <c r="D2" s="50" t="s">
        <v>107</v>
      </c>
    </row>
    <row r="3" spans="1:6">
      <c r="D3" s="50" t="s">
        <v>69</v>
      </c>
    </row>
    <row r="4" spans="1:6">
      <c r="D4" s="50" t="s">
        <v>110</v>
      </c>
    </row>
    <row r="6" spans="1:6" ht="20.25">
      <c r="A6" s="105" t="s">
        <v>70</v>
      </c>
      <c r="B6" s="105"/>
      <c r="C6" s="105"/>
      <c r="D6" s="105"/>
      <c r="E6" s="105"/>
      <c r="F6" s="105"/>
    </row>
    <row r="7" spans="1:6" ht="18.75">
      <c r="A7" s="7"/>
      <c r="B7" s="6"/>
      <c r="C7" s="6"/>
      <c r="D7" s="6"/>
      <c r="E7" s="6"/>
      <c r="F7" s="7" t="s">
        <v>71</v>
      </c>
    </row>
    <row r="8" spans="1:6" ht="18.75">
      <c r="A8" s="106" t="s">
        <v>3</v>
      </c>
      <c r="B8" s="106" t="s">
        <v>63</v>
      </c>
      <c r="C8" s="106" t="s">
        <v>1</v>
      </c>
      <c r="D8" s="106" t="s">
        <v>2</v>
      </c>
      <c r="E8" s="106"/>
      <c r="F8" s="106" t="s">
        <v>0</v>
      </c>
    </row>
    <row r="9" spans="1:6" ht="37.5">
      <c r="A9" s="107"/>
      <c r="B9" s="106"/>
      <c r="C9" s="106"/>
      <c r="D9" s="61" t="s">
        <v>0</v>
      </c>
      <c r="E9" s="61" t="s">
        <v>4</v>
      </c>
      <c r="F9" s="106"/>
    </row>
    <row r="10" spans="1:6" ht="22.5" customHeight="1">
      <c r="A10" s="61">
        <v>1</v>
      </c>
      <c r="B10" s="61">
        <v>2</v>
      </c>
      <c r="C10" s="61">
        <v>3</v>
      </c>
      <c r="D10" s="61">
        <v>4</v>
      </c>
      <c r="E10" s="61">
        <v>5</v>
      </c>
      <c r="F10" s="61" t="s">
        <v>5</v>
      </c>
    </row>
    <row r="11" spans="1:6" ht="22.5" customHeight="1">
      <c r="A11" s="25">
        <v>10000000</v>
      </c>
      <c r="B11" s="10" t="s">
        <v>6</v>
      </c>
      <c r="C11" s="71">
        <f>C12+C18+C24+C16</f>
        <v>633172200</v>
      </c>
      <c r="D11" s="71">
        <f>D41</f>
        <v>303000</v>
      </c>
      <c r="E11" s="71" t="s">
        <v>26</v>
      </c>
      <c r="F11" s="72">
        <f>C11</f>
        <v>633172200</v>
      </c>
    </row>
    <row r="12" spans="1:6" ht="40.5" customHeight="1">
      <c r="A12" s="48">
        <v>11000000</v>
      </c>
      <c r="B12" s="48" t="s">
        <v>36</v>
      </c>
      <c r="C12" s="73">
        <f>C13+C14</f>
        <v>361901200</v>
      </c>
      <c r="D12" s="73" t="s">
        <v>26</v>
      </c>
      <c r="E12" s="73" t="s">
        <v>26</v>
      </c>
      <c r="F12" s="74">
        <f>C12</f>
        <v>361901200</v>
      </c>
    </row>
    <row r="13" spans="1:6" s="26" customFormat="1" ht="20.25">
      <c r="A13" s="22">
        <v>11010000</v>
      </c>
      <c r="B13" s="22" t="s">
        <v>54</v>
      </c>
      <c r="C13" s="77">
        <f>361056200-1156240</f>
        <v>359899960</v>
      </c>
      <c r="D13" s="77" t="s">
        <v>26</v>
      </c>
      <c r="E13" s="77" t="s">
        <v>26</v>
      </c>
      <c r="F13" s="80">
        <f t="shared" ref="F13:F38" si="0">C13</f>
        <v>359899960</v>
      </c>
    </row>
    <row r="14" spans="1:6" ht="25.5" customHeight="1">
      <c r="A14" s="9">
        <v>11020000</v>
      </c>
      <c r="B14" s="9" t="s">
        <v>7</v>
      </c>
      <c r="C14" s="71">
        <f>C15</f>
        <v>2001240</v>
      </c>
      <c r="D14" s="71" t="s">
        <v>26</v>
      </c>
      <c r="E14" s="71" t="s">
        <v>26</v>
      </c>
      <c r="F14" s="72">
        <f t="shared" si="0"/>
        <v>2001240</v>
      </c>
    </row>
    <row r="15" spans="1:6" ht="36.75" customHeight="1">
      <c r="A15" s="8">
        <v>11020200</v>
      </c>
      <c r="B15" s="8" t="s">
        <v>83</v>
      </c>
      <c r="C15" s="77">
        <f>17900+1983340</f>
        <v>2001240</v>
      </c>
      <c r="D15" s="77" t="s">
        <v>26</v>
      </c>
      <c r="E15" s="77" t="s">
        <v>26</v>
      </c>
      <c r="F15" s="80">
        <f t="shared" si="0"/>
        <v>2001240</v>
      </c>
    </row>
    <row r="16" spans="1:6" ht="25.5" customHeight="1">
      <c r="A16" s="67">
        <v>13030000</v>
      </c>
      <c r="B16" s="68" t="s">
        <v>87</v>
      </c>
      <c r="C16" s="92">
        <f>C17</f>
        <v>5000</v>
      </c>
      <c r="D16" s="71"/>
      <c r="E16" s="71"/>
      <c r="F16" s="72">
        <f t="shared" si="0"/>
        <v>5000</v>
      </c>
    </row>
    <row r="17" spans="1:6" ht="36.75" customHeight="1">
      <c r="A17" s="66">
        <v>13030100</v>
      </c>
      <c r="B17" s="65" t="s">
        <v>88</v>
      </c>
      <c r="C17" s="96">
        <v>5000</v>
      </c>
      <c r="D17" s="77"/>
      <c r="E17" s="77"/>
      <c r="F17" s="72">
        <f t="shared" si="0"/>
        <v>5000</v>
      </c>
    </row>
    <row r="18" spans="1:6" ht="26.25" customHeight="1">
      <c r="A18" s="36">
        <v>14000000</v>
      </c>
      <c r="B18" s="35" t="s">
        <v>34</v>
      </c>
      <c r="C18" s="92">
        <f>C19+C21+C23</f>
        <v>35970000</v>
      </c>
      <c r="D18" s="71" t="s">
        <v>26</v>
      </c>
      <c r="E18" s="71" t="s">
        <v>26</v>
      </c>
      <c r="F18" s="72">
        <f t="shared" si="0"/>
        <v>35970000</v>
      </c>
    </row>
    <row r="19" spans="1:6" ht="39" customHeight="1">
      <c r="A19" s="63">
        <v>14020000</v>
      </c>
      <c r="B19" s="64" t="s">
        <v>85</v>
      </c>
      <c r="C19" s="92">
        <f>C20</f>
        <v>3090000</v>
      </c>
      <c r="D19" s="71" t="s">
        <v>26</v>
      </c>
      <c r="E19" s="71" t="s">
        <v>26</v>
      </c>
      <c r="F19" s="72">
        <f>F20</f>
        <v>3090000</v>
      </c>
    </row>
    <row r="20" spans="1:6" ht="27.75" customHeight="1">
      <c r="A20" s="39">
        <v>14021900</v>
      </c>
      <c r="B20" s="40" t="s">
        <v>84</v>
      </c>
      <c r="C20" s="96">
        <f>3590000-500000</f>
        <v>3090000</v>
      </c>
      <c r="D20" s="71"/>
      <c r="E20" s="71"/>
      <c r="F20" s="80">
        <f t="shared" si="0"/>
        <v>3090000</v>
      </c>
    </row>
    <row r="21" spans="1:6" ht="42.75" customHeight="1">
      <c r="A21" s="63">
        <v>14030000</v>
      </c>
      <c r="B21" s="64" t="s">
        <v>86</v>
      </c>
      <c r="C21" s="92">
        <f>C22</f>
        <v>12900000</v>
      </c>
      <c r="D21" s="71" t="s">
        <v>26</v>
      </c>
      <c r="E21" s="71" t="s">
        <v>26</v>
      </c>
      <c r="F21" s="72">
        <f>F22</f>
        <v>12900000</v>
      </c>
    </row>
    <row r="22" spans="1:6" ht="30.75" customHeight="1">
      <c r="A22" s="39">
        <v>14031900</v>
      </c>
      <c r="B22" s="40" t="s">
        <v>84</v>
      </c>
      <c r="C22" s="96">
        <f>14700000-1800000</f>
        <v>12900000</v>
      </c>
      <c r="D22" s="71"/>
      <c r="E22" s="71"/>
      <c r="F22" s="80">
        <f t="shared" si="0"/>
        <v>12900000</v>
      </c>
    </row>
    <row r="23" spans="1:6" ht="41.25" customHeight="1">
      <c r="A23" s="34">
        <v>14040000</v>
      </c>
      <c r="B23" s="34" t="s">
        <v>55</v>
      </c>
      <c r="C23" s="77">
        <v>19980000</v>
      </c>
      <c r="D23" s="77" t="s">
        <v>26</v>
      </c>
      <c r="E23" s="77" t="s">
        <v>26</v>
      </c>
      <c r="F23" s="80">
        <f t="shared" si="0"/>
        <v>19980000</v>
      </c>
    </row>
    <row r="24" spans="1:6" s="16" customFormat="1" ht="36.75" customHeight="1">
      <c r="A24" s="15">
        <v>18000000</v>
      </c>
      <c r="B24" s="9" t="s">
        <v>35</v>
      </c>
      <c r="C24" s="71">
        <f>C25+C40+C39</f>
        <v>235296000</v>
      </c>
      <c r="D24" s="71" t="s">
        <v>26</v>
      </c>
      <c r="E24" s="71" t="s">
        <v>26</v>
      </c>
      <c r="F24" s="72">
        <f t="shared" si="0"/>
        <v>235296000</v>
      </c>
    </row>
    <row r="25" spans="1:6" ht="24.75" customHeight="1">
      <c r="A25" s="9">
        <v>18010000</v>
      </c>
      <c r="B25" s="9" t="s">
        <v>33</v>
      </c>
      <c r="C25" s="71">
        <f>C26+C31+C36</f>
        <v>182268000</v>
      </c>
      <c r="D25" s="71" t="s">
        <v>26</v>
      </c>
      <c r="E25" s="71" t="s">
        <v>26</v>
      </c>
      <c r="F25" s="72">
        <f t="shared" si="0"/>
        <v>182268000</v>
      </c>
    </row>
    <row r="26" spans="1:6" ht="28.5" customHeight="1">
      <c r="A26" s="9"/>
      <c r="B26" s="15" t="s">
        <v>51</v>
      </c>
      <c r="C26" s="71">
        <f>SUM(C27:C30)</f>
        <v>17174000</v>
      </c>
      <c r="D26" s="71"/>
      <c r="E26" s="71"/>
      <c r="F26" s="72">
        <f t="shared" si="0"/>
        <v>17174000</v>
      </c>
    </row>
    <row r="27" spans="1:6" s="26" customFormat="1" ht="40.5" customHeight="1">
      <c r="A27" s="8">
        <v>18010100</v>
      </c>
      <c r="B27" s="8" t="s">
        <v>39</v>
      </c>
      <c r="C27" s="77">
        <v>136000</v>
      </c>
      <c r="D27" s="77" t="s">
        <v>26</v>
      </c>
      <c r="E27" s="77" t="s">
        <v>26</v>
      </c>
      <c r="F27" s="80">
        <f t="shared" si="0"/>
        <v>136000</v>
      </c>
    </row>
    <row r="28" spans="1:6" s="26" customFormat="1" ht="41.25" customHeight="1">
      <c r="A28" s="8">
        <v>18010200</v>
      </c>
      <c r="B28" s="8" t="s">
        <v>40</v>
      </c>
      <c r="C28" s="77">
        <v>2200000</v>
      </c>
      <c r="D28" s="77" t="s">
        <v>26</v>
      </c>
      <c r="E28" s="77" t="s">
        <v>26</v>
      </c>
      <c r="F28" s="80">
        <f t="shared" si="0"/>
        <v>2200000</v>
      </c>
    </row>
    <row r="29" spans="1:6" s="26" customFormat="1" ht="47.25" customHeight="1">
      <c r="A29" s="8">
        <v>18010300</v>
      </c>
      <c r="B29" s="8" t="s">
        <v>41</v>
      </c>
      <c r="C29" s="77">
        <v>4408000</v>
      </c>
      <c r="D29" s="77" t="s">
        <v>26</v>
      </c>
      <c r="E29" s="77" t="s">
        <v>26</v>
      </c>
      <c r="F29" s="80">
        <f t="shared" si="0"/>
        <v>4408000</v>
      </c>
    </row>
    <row r="30" spans="1:6" s="26" customFormat="1" ht="58.5" customHeight="1">
      <c r="A30" s="8">
        <v>18010400</v>
      </c>
      <c r="B30" s="8" t="s">
        <v>42</v>
      </c>
      <c r="C30" s="77">
        <v>10430000</v>
      </c>
      <c r="D30" s="77" t="s">
        <v>26</v>
      </c>
      <c r="E30" s="77" t="s">
        <v>26</v>
      </c>
      <c r="F30" s="80">
        <f t="shared" si="0"/>
        <v>10430000</v>
      </c>
    </row>
    <row r="31" spans="1:6" s="26" customFormat="1" ht="24.75" customHeight="1">
      <c r="A31" s="8"/>
      <c r="B31" s="15" t="s">
        <v>52</v>
      </c>
      <c r="C31" s="71">
        <f>SUM(C32:C35)</f>
        <v>164674000</v>
      </c>
      <c r="D31" s="71"/>
      <c r="E31" s="71"/>
      <c r="F31" s="72">
        <f>C31</f>
        <v>164674000</v>
      </c>
    </row>
    <row r="32" spans="1:6" s="26" customFormat="1" ht="25.5" customHeight="1">
      <c r="A32" s="8">
        <v>18010500</v>
      </c>
      <c r="B32" s="8" t="s">
        <v>43</v>
      </c>
      <c r="C32" s="77">
        <f>69510000+3600000</f>
        <v>73110000</v>
      </c>
      <c r="D32" s="77" t="s">
        <v>26</v>
      </c>
      <c r="E32" s="77" t="s">
        <v>26</v>
      </c>
      <c r="F32" s="80">
        <f t="shared" si="0"/>
        <v>73110000</v>
      </c>
    </row>
    <row r="33" spans="1:6" s="26" customFormat="1" ht="23.25" customHeight="1">
      <c r="A33" s="8">
        <v>18010600</v>
      </c>
      <c r="B33" s="8" t="s">
        <v>44</v>
      </c>
      <c r="C33" s="77">
        <f>85800000-3600000</f>
        <v>82200000</v>
      </c>
      <c r="D33" s="77" t="s">
        <v>26</v>
      </c>
      <c r="E33" s="77" t="s">
        <v>26</v>
      </c>
      <c r="F33" s="80">
        <f t="shared" si="0"/>
        <v>82200000</v>
      </c>
    </row>
    <row r="34" spans="1:6" s="26" customFormat="1" ht="25.5" customHeight="1">
      <c r="A34" s="8">
        <v>18010700</v>
      </c>
      <c r="B34" s="8" t="s">
        <v>45</v>
      </c>
      <c r="C34" s="77">
        <v>1034000</v>
      </c>
      <c r="D34" s="77" t="s">
        <v>26</v>
      </c>
      <c r="E34" s="77" t="s">
        <v>26</v>
      </c>
      <c r="F34" s="80">
        <f t="shared" si="0"/>
        <v>1034000</v>
      </c>
    </row>
    <row r="35" spans="1:6" s="26" customFormat="1" ht="24.75" customHeight="1">
      <c r="A35" s="8">
        <v>18010900</v>
      </c>
      <c r="B35" s="8" t="s">
        <v>46</v>
      </c>
      <c r="C35" s="77">
        <v>8330000</v>
      </c>
      <c r="D35" s="77" t="s">
        <v>26</v>
      </c>
      <c r="E35" s="77" t="s">
        <v>26</v>
      </c>
      <c r="F35" s="80">
        <f t="shared" si="0"/>
        <v>8330000</v>
      </c>
    </row>
    <row r="36" spans="1:6" s="26" customFormat="1" ht="24.75" customHeight="1">
      <c r="A36" s="8"/>
      <c r="B36" s="15" t="s">
        <v>53</v>
      </c>
      <c r="C36" s="71">
        <f>SUM(C37:C38)</f>
        <v>420000</v>
      </c>
      <c r="D36" s="71"/>
      <c r="E36" s="71"/>
      <c r="F36" s="72">
        <f>C36</f>
        <v>420000</v>
      </c>
    </row>
    <row r="37" spans="1:6" s="26" customFormat="1" ht="24.75" customHeight="1">
      <c r="A37" s="8">
        <v>18011000</v>
      </c>
      <c r="B37" s="8" t="s">
        <v>47</v>
      </c>
      <c r="C37" s="77">
        <v>225000</v>
      </c>
      <c r="D37" s="77" t="s">
        <v>26</v>
      </c>
      <c r="E37" s="77" t="s">
        <v>26</v>
      </c>
      <c r="F37" s="80">
        <f t="shared" si="0"/>
        <v>225000</v>
      </c>
    </row>
    <row r="38" spans="1:6" s="26" customFormat="1" ht="24.75" customHeight="1">
      <c r="A38" s="8">
        <v>18011100</v>
      </c>
      <c r="B38" s="8" t="s">
        <v>48</v>
      </c>
      <c r="C38" s="77">
        <v>195000</v>
      </c>
      <c r="D38" s="77" t="s">
        <v>26</v>
      </c>
      <c r="E38" s="77" t="s">
        <v>26</v>
      </c>
      <c r="F38" s="80">
        <f t="shared" si="0"/>
        <v>195000</v>
      </c>
    </row>
    <row r="39" spans="1:6" ht="28.5" customHeight="1">
      <c r="A39" s="15">
        <v>18030000</v>
      </c>
      <c r="B39" s="15" t="s">
        <v>37</v>
      </c>
      <c r="C39" s="71">
        <f>118000+30000</f>
        <v>148000</v>
      </c>
      <c r="D39" s="71" t="s">
        <v>26</v>
      </c>
      <c r="E39" s="71" t="s">
        <v>26</v>
      </c>
      <c r="F39" s="72">
        <f>C39</f>
        <v>148000</v>
      </c>
    </row>
    <row r="40" spans="1:6" s="16" customFormat="1" ht="22.5" customHeight="1">
      <c r="A40" s="9">
        <v>18050000</v>
      </c>
      <c r="B40" s="9" t="s">
        <v>22</v>
      </c>
      <c r="C40" s="71">
        <f>48880000+4000000</f>
        <v>52880000</v>
      </c>
      <c r="D40" s="71" t="s">
        <v>26</v>
      </c>
      <c r="E40" s="71" t="str">
        <f>D40</f>
        <v>х</v>
      </c>
      <c r="F40" s="72">
        <f>C40</f>
        <v>52880000</v>
      </c>
    </row>
    <row r="41" spans="1:6" ht="23.25" customHeight="1">
      <c r="A41" s="15">
        <v>19000000</v>
      </c>
      <c r="B41" s="15" t="s">
        <v>23</v>
      </c>
      <c r="C41" s="71" t="s">
        <v>26</v>
      </c>
      <c r="D41" s="71">
        <f>D42</f>
        <v>303000</v>
      </c>
      <c r="E41" s="71" t="s">
        <v>26</v>
      </c>
      <c r="F41" s="72">
        <f>D41</f>
        <v>303000</v>
      </c>
    </row>
    <row r="42" spans="1:6" ht="21" customHeight="1">
      <c r="A42" s="8">
        <v>19010000</v>
      </c>
      <c r="B42" s="8" t="s">
        <v>24</v>
      </c>
      <c r="C42" s="77" t="s">
        <v>26</v>
      </c>
      <c r="D42" s="77">
        <v>303000</v>
      </c>
      <c r="E42" s="77" t="s">
        <v>26</v>
      </c>
      <c r="F42" s="80">
        <f>D42</f>
        <v>303000</v>
      </c>
    </row>
    <row r="43" spans="1:6" ht="22.5" hidden="1" customHeight="1">
      <c r="A43" s="8">
        <v>19040000</v>
      </c>
      <c r="B43" s="8" t="s">
        <v>25</v>
      </c>
      <c r="C43" s="77">
        <v>0</v>
      </c>
      <c r="D43" s="77" t="s">
        <v>26</v>
      </c>
      <c r="E43" s="77" t="s">
        <v>26</v>
      </c>
      <c r="F43" s="80">
        <f>C43</f>
        <v>0</v>
      </c>
    </row>
    <row r="44" spans="1:6" ht="24" customHeight="1">
      <c r="A44" s="25">
        <v>20000000</v>
      </c>
      <c r="B44" s="10" t="s">
        <v>8</v>
      </c>
      <c r="C44" s="71">
        <f>C45+C50+C57</f>
        <v>12645000</v>
      </c>
      <c r="D44" s="71">
        <f>D57+D61</f>
        <v>20071315.009999998</v>
      </c>
      <c r="E44" s="71">
        <f>E57</f>
        <v>2000000</v>
      </c>
      <c r="F44" s="72">
        <f>C44+D44</f>
        <v>32716315.009999998</v>
      </c>
    </row>
    <row r="45" spans="1:6" ht="22.5" customHeight="1">
      <c r="A45" s="9">
        <v>21000000</v>
      </c>
      <c r="B45" s="13" t="s">
        <v>9</v>
      </c>
      <c r="C45" s="71">
        <f>C46+C47+C48+C49</f>
        <v>3763000</v>
      </c>
      <c r="D45" s="71" t="s">
        <v>26</v>
      </c>
      <c r="E45" s="71" t="s">
        <v>26</v>
      </c>
      <c r="F45" s="72">
        <f t="shared" ref="F45:F56" si="1">C45</f>
        <v>3763000</v>
      </c>
    </row>
    <row r="46" spans="1:6" s="14" customFormat="1" ht="44.25" customHeight="1">
      <c r="A46" s="8">
        <v>21010300</v>
      </c>
      <c r="B46" s="69" t="s">
        <v>89</v>
      </c>
      <c r="C46" s="77">
        <f>7400+1765600</f>
        <v>1773000</v>
      </c>
      <c r="D46" s="77" t="s">
        <v>26</v>
      </c>
      <c r="E46" s="77" t="s">
        <v>26</v>
      </c>
      <c r="F46" s="80">
        <f t="shared" si="1"/>
        <v>1773000</v>
      </c>
    </row>
    <row r="47" spans="1:6" ht="75" hidden="1">
      <c r="A47" s="8">
        <v>21080900</v>
      </c>
      <c r="B47" s="8" t="s">
        <v>17</v>
      </c>
      <c r="C47" s="77">
        <v>0</v>
      </c>
      <c r="D47" s="77" t="s">
        <v>26</v>
      </c>
      <c r="E47" s="77" t="s">
        <v>26</v>
      </c>
      <c r="F47" s="80">
        <f t="shared" si="1"/>
        <v>0</v>
      </c>
    </row>
    <row r="48" spans="1:6" ht="28.5" customHeight="1">
      <c r="A48" s="8">
        <v>21081100</v>
      </c>
      <c r="B48" s="8" t="s">
        <v>18</v>
      </c>
      <c r="C48" s="77">
        <f>900000+1000000-30000-60000</f>
        <v>1810000</v>
      </c>
      <c r="D48" s="77" t="s">
        <v>26</v>
      </c>
      <c r="E48" s="77" t="s">
        <v>26</v>
      </c>
      <c r="F48" s="80">
        <f t="shared" si="1"/>
        <v>1810000</v>
      </c>
    </row>
    <row r="49" spans="1:6" ht="40.5" customHeight="1">
      <c r="A49" s="8">
        <v>21081500</v>
      </c>
      <c r="B49" s="8" t="s">
        <v>90</v>
      </c>
      <c r="C49" s="77">
        <f>120000+60000</f>
        <v>180000</v>
      </c>
      <c r="D49" s="77" t="s">
        <v>26</v>
      </c>
      <c r="E49" s="77" t="s">
        <v>26</v>
      </c>
      <c r="F49" s="80">
        <f t="shared" si="1"/>
        <v>180000</v>
      </c>
    </row>
    <row r="50" spans="1:6" ht="37.5">
      <c r="A50" s="9">
        <v>22000000</v>
      </c>
      <c r="B50" s="9" t="s">
        <v>27</v>
      </c>
      <c r="C50" s="71">
        <f>C53+C55+C56+C51+C52+C54</f>
        <v>7882000</v>
      </c>
      <c r="D50" s="71" t="s">
        <v>26</v>
      </c>
      <c r="E50" s="71" t="s">
        <v>26</v>
      </c>
      <c r="F50" s="72">
        <f t="shared" si="1"/>
        <v>7882000</v>
      </c>
    </row>
    <row r="51" spans="1:6" s="26" customFormat="1" ht="38.25" customHeight="1">
      <c r="A51" s="22">
        <v>22010300</v>
      </c>
      <c r="B51" s="22" t="s">
        <v>91</v>
      </c>
      <c r="C51" s="77">
        <v>195000</v>
      </c>
      <c r="D51" s="77" t="s">
        <v>26</v>
      </c>
      <c r="E51" s="77" t="s">
        <v>26</v>
      </c>
      <c r="F51" s="80">
        <f t="shared" si="1"/>
        <v>195000</v>
      </c>
    </row>
    <row r="52" spans="1:6" ht="20.25">
      <c r="A52" s="22">
        <v>22012500</v>
      </c>
      <c r="B52" s="22" t="s">
        <v>50</v>
      </c>
      <c r="C52" s="77">
        <f>4800000-300000</f>
        <v>4500000</v>
      </c>
      <c r="D52" s="77" t="s">
        <v>26</v>
      </c>
      <c r="E52" s="77" t="s">
        <v>26</v>
      </c>
      <c r="F52" s="80">
        <f t="shared" si="1"/>
        <v>4500000</v>
      </c>
    </row>
    <row r="53" spans="1:6" s="26" customFormat="1" ht="37.5">
      <c r="A53" s="22">
        <v>22012600</v>
      </c>
      <c r="B53" s="22" t="s">
        <v>56</v>
      </c>
      <c r="C53" s="77">
        <v>225000</v>
      </c>
      <c r="D53" s="77" t="s">
        <v>26</v>
      </c>
      <c r="E53" s="77" t="s">
        <v>26</v>
      </c>
      <c r="F53" s="80">
        <f t="shared" si="1"/>
        <v>225000</v>
      </c>
    </row>
    <row r="54" spans="1:6" s="26" customFormat="1" ht="93.75">
      <c r="A54" s="22">
        <v>22012900</v>
      </c>
      <c r="B54" s="37" t="s">
        <v>57</v>
      </c>
      <c r="C54" s="77">
        <v>26000</v>
      </c>
      <c r="D54" s="77" t="s">
        <v>26</v>
      </c>
      <c r="E54" s="77" t="s">
        <v>26</v>
      </c>
      <c r="F54" s="80">
        <f t="shared" si="1"/>
        <v>26000</v>
      </c>
    </row>
    <row r="55" spans="1:6" s="26" customFormat="1" ht="38.25" customHeight="1">
      <c r="A55" s="22">
        <v>22080400</v>
      </c>
      <c r="B55" s="38" t="s">
        <v>38</v>
      </c>
      <c r="C55" s="77">
        <v>2900000</v>
      </c>
      <c r="D55" s="77" t="s">
        <v>26</v>
      </c>
      <c r="E55" s="77" t="s">
        <v>26</v>
      </c>
      <c r="F55" s="80">
        <f t="shared" si="1"/>
        <v>2900000</v>
      </c>
    </row>
    <row r="56" spans="1:6" s="26" customFormat="1" ht="26.25" customHeight="1">
      <c r="A56" s="22">
        <v>22090000</v>
      </c>
      <c r="B56" s="22" t="s">
        <v>10</v>
      </c>
      <c r="C56" s="77">
        <v>36000</v>
      </c>
      <c r="D56" s="77" t="s">
        <v>26</v>
      </c>
      <c r="E56" s="77" t="s">
        <v>26</v>
      </c>
      <c r="F56" s="80">
        <f t="shared" si="1"/>
        <v>36000</v>
      </c>
    </row>
    <row r="57" spans="1:6" ht="26.25" customHeight="1">
      <c r="A57" s="9">
        <v>24000000</v>
      </c>
      <c r="B57" s="11" t="s">
        <v>11</v>
      </c>
      <c r="C57" s="71">
        <f>C58</f>
        <v>1000000</v>
      </c>
      <c r="D57" s="71">
        <f>D59+D60</f>
        <v>3000000</v>
      </c>
      <c r="E57" s="71">
        <f>E60</f>
        <v>2000000</v>
      </c>
      <c r="F57" s="72">
        <f>C57+D57</f>
        <v>4000000</v>
      </c>
    </row>
    <row r="58" spans="1:6" ht="22.5" customHeight="1">
      <c r="A58" s="8">
        <v>24060300</v>
      </c>
      <c r="B58" s="8" t="s">
        <v>12</v>
      </c>
      <c r="C58" s="77">
        <v>1000000</v>
      </c>
      <c r="D58" s="77" t="s">
        <v>26</v>
      </c>
      <c r="E58" s="77" t="s">
        <v>26</v>
      </c>
      <c r="F58" s="80">
        <f>C58</f>
        <v>1000000</v>
      </c>
    </row>
    <row r="59" spans="1:6" ht="60" customHeight="1">
      <c r="A59" s="8">
        <v>24062100</v>
      </c>
      <c r="B59" s="12" t="s">
        <v>19</v>
      </c>
      <c r="C59" s="77" t="s">
        <v>26</v>
      </c>
      <c r="D59" s="77">
        <v>1000000</v>
      </c>
      <c r="E59" s="77" t="s">
        <v>26</v>
      </c>
      <c r="F59" s="80">
        <f>D59</f>
        <v>1000000</v>
      </c>
    </row>
    <row r="60" spans="1:6" ht="34.5" customHeight="1">
      <c r="A60" s="22">
        <v>24170000</v>
      </c>
      <c r="B60" s="22" t="s">
        <v>93</v>
      </c>
      <c r="C60" s="97" t="s">
        <v>26</v>
      </c>
      <c r="D60" s="98">
        <v>2000000</v>
      </c>
      <c r="E60" s="99">
        <f>D60</f>
        <v>2000000</v>
      </c>
      <c r="F60" s="80">
        <f>D60</f>
        <v>2000000</v>
      </c>
    </row>
    <row r="61" spans="1:6" s="16" customFormat="1" ht="22.5" customHeight="1">
      <c r="A61" s="9">
        <v>25000000</v>
      </c>
      <c r="B61" s="9" t="s">
        <v>13</v>
      </c>
      <c r="C61" s="71" t="s">
        <v>26</v>
      </c>
      <c r="D61" s="71">
        <f>21241801-4170485.99</f>
        <v>17071315.009999998</v>
      </c>
      <c r="E61" s="71" t="s">
        <v>26</v>
      </c>
      <c r="F61" s="72">
        <f>D61</f>
        <v>17071315.009999998</v>
      </c>
    </row>
    <row r="62" spans="1:6" s="16" customFormat="1" ht="22.5" customHeight="1">
      <c r="A62" s="25">
        <v>30000000</v>
      </c>
      <c r="B62" s="9" t="s">
        <v>14</v>
      </c>
      <c r="C62" s="71">
        <f>C63</f>
        <v>2300</v>
      </c>
      <c r="D62" s="71">
        <f>D63+D67</f>
        <v>33134500</v>
      </c>
      <c r="E62" s="71">
        <f>E63+E67</f>
        <v>33134500</v>
      </c>
      <c r="F62" s="72">
        <f>C62+D62</f>
        <v>33136800</v>
      </c>
    </row>
    <row r="63" spans="1:6" s="16" customFormat="1" ht="22.5" customHeight="1">
      <c r="A63" s="9">
        <v>31000000</v>
      </c>
      <c r="B63" s="9" t="s">
        <v>28</v>
      </c>
      <c r="C63" s="71">
        <f>C65+C66</f>
        <v>2300</v>
      </c>
      <c r="D63" s="71">
        <f>D66</f>
        <v>0</v>
      </c>
      <c r="E63" s="71">
        <f>E66</f>
        <v>0</v>
      </c>
      <c r="F63" s="72">
        <f>C63+D63</f>
        <v>2300</v>
      </c>
    </row>
    <row r="64" spans="1:6" s="16" customFormat="1" ht="84.75" customHeight="1">
      <c r="A64" s="9">
        <v>31010000</v>
      </c>
      <c r="B64" s="70" t="s">
        <v>92</v>
      </c>
      <c r="C64" s="73">
        <f>C65</f>
        <v>2300</v>
      </c>
      <c r="D64" s="73"/>
      <c r="E64" s="73"/>
      <c r="F64" s="100">
        <f>C64</f>
        <v>2300</v>
      </c>
    </row>
    <row r="65" spans="1:6" ht="74.25" customHeight="1">
      <c r="A65" s="8">
        <v>31010200</v>
      </c>
      <c r="B65" s="21" t="s">
        <v>20</v>
      </c>
      <c r="C65" s="77">
        <v>2300</v>
      </c>
      <c r="D65" s="77" t="s">
        <v>26</v>
      </c>
      <c r="E65" s="77" t="s">
        <v>26</v>
      </c>
      <c r="F65" s="80">
        <f>C65</f>
        <v>2300</v>
      </c>
    </row>
    <row r="66" spans="1:6" ht="27" hidden="1" customHeight="1">
      <c r="A66" s="8">
        <v>31030000</v>
      </c>
      <c r="B66" s="8" t="s">
        <v>15</v>
      </c>
      <c r="C66" s="77">
        <v>0</v>
      </c>
      <c r="D66" s="77">
        <v>0</v>
      </c>
      <c r="E66" s="77">
        <f>D66</f>
        <v>0</v>
      </c>
      <c r="F66" s="80">
        <f t="shared" ref="F66:F71" si="2">D66</f>
        <v>0</v>
      </c>
    </row>
    <row r="67" spans="1:6" s="16" customFormat="1" ht="27.75" customHeight="1">
      <c r="A67" s="9">
        <v>33000000</v>
      </c>
      <c r="B67" s="85" t="s">
        <v>94</v>
      </c>
      <c r="C67" s="92" t="s">
        <v>26</v>
      </c>
      <c r="D67" s="71">
        <f>D68</f>
        <v>33134500</v>
      </c>
      <c r="E67" s="71">
        <f>E68</f>
        <v>33134500</v>
      </c>
      <c r="F67" s="72">
        <f t="shared" si="2"/>
        <v>33134500</v>
      </c>
    </row>
    <row r="68" spans="1:6" ht="20.25">
      <c r="A68" s="86" t="s">
        <v>95</v>
      </c>
      <c r="B68" s="87" t="s">
        <v>96</v>
      </c>
      <c r="C68" s="93" t="s">
        <v>26</v>
      </c>
      <c r="D68" s="77">
        <f>D69</f>
        <v>33134500</v>
      </c>
      <c r="E68" s="77">
        <f>D68</f>
        <v>33134500</v>
      </c>
      <c r="F68" s="80">
        <f t="shared" si="2"/>
        <v>33134500</v>
      </c>
    </row>
    <row r="69" spans="1:6" ht="77.25" customHeight="1">
      <c r="A69" s="86">
        <v>33010100</v>
      </c>
      <c r="B69" s="87" t="s">
        <v>97</v>
      </c>
      <c r="C69" s="94" t="s">
        <v>26</v>
      </c>
      <c r="D69" s="95">
        <v>33134500</v>
      </c>
      <c r="E69" s="95">
        <f>D69</f>
        <v>33134500</v>
      </c>
      <c r="F69" s="80">
        <f t="shared" si="2"/>
        <v>33134500</v>
      </c>
    </row>
    <row r="70" spans="1:6" s="16" customFormat="1" ht="20.25">
      <c r="A70" s="28">
        <v>50000000</v>
      </c>
      <c r="B70" s="27" t="s">
        <v>29</v>
      </c>
      <c r="C70" s="101" t="s">
        <v>26</v>
      </c>
      <c r="D70" s="102">
        <f>D71</f>
        <v>0</v>
      </c>
      <c r="E70" s="102" t="s">
        <v>26</v>
      </c>
      <c r="F70" s="72">
        <f t="shared" si="2"/>
        <v>0</v>
      </c>
    </row>
    <row r="71" spans="1:6" ht="60" customHeight="1">
      <c r="A71" s="22">
        <v>50110000</v>
      </c>
      <c r="B71" s="22" t="s">
        <v>16</v>
      </c>
      <c r="C71" s="103" t="s">
        <v>26</v>
      </c>
      <c r="D71" s="98">
        <v>0</v>
      </c>
      <c r="E71" s="95" t="s">
        <v>26</v>
      </c>
      <c r="F71" s="80">
        <f t="shared" si="2"/>
        <v>0</v>
      </c>
    </row>
    <row r="72" spans="1:6" s="16" customFormat="1" ht="23.25" customHeight="1">
      <c r="A72" s="15"/>
      <c r="B72" s="15" t="s">
        <v>66</v>
      </c>
      <c r="C72" s="104">
        <f>C11+C44+C62</f>
        <v>645819500</v>
      </c>
      <c r="D72" s="104">
        <f>D11+D44+D62+D70</f>
        <v>53508815.009999998</v>
      </c>
      <c r="E72" s="104">
        <f>E44+E62</f>
        <v>35134500</v>
      </c>
      <c r="F72" s="72">
        <f>C72+D72</f>
        <v>699328315.00999999</v>
      </c>
    </row>
    <row r="73" spans="1:6" ht="20.25">
      <c r="A73" s="25">
        <v>40000000</v>
      </c>
      <c r="B73" s="10" t="s">
        <v>30</v>
      </c>
      <c r="C73" s="71">
        <f>C74</f>
        <v>271210779</v>
      </c>
      <c r="D73" s="102">
        <f>D74</f>
        <v>14950000</v>
      </c>
      <c r="E73" s="102">
        <f>E74</f>
        <v>14950000</v>
      </c>
      <c r="F73" s="72">
        <f>C73+D73</f>
        <v>286160779</v>
      </c>
    </row>
    <row r="74" spans="1:6" ht="20.25">
      <c r="A74" s="9">
        <v>41000000</v>
      </c>
      <c r="B74" s="9" t="s">
        <v>21</v>
      </c>
      <c r="C74" s="71">
        <f>C77+C75+C81+C83</f>
        <v>271210779</v>
      </c>
      <c r="D74" s="71">
        <f>D83</f>
        <v>14950000</v>
      </c>
      <c r="E74" s="71">
        <f>E83</f>
        <v>14950000</v>
      </c>
      <c r="F74" s="72">
        <f>C74+D74</f>
        <v>286160779</v>
      </c>
    </row>
    <row r="75" spans="1:6" ht="20.25" hidden="1">
      <c r="A75" s="32">
        <v>41020000</v>
      </c>
      <c r="B75" s="32" t="s">
        <v>31</v>
      </c>
      <c r="C75" s="102">
        <f>C76</f>
        <v>0</v>
      </c>
      <c r="D75" s="102" t="s">
        <v>26</v>
      </c>
      <c r="E75" s="102" t="s">
        <v>26</v>
      </c>
      <c r="F75" s="72">
        <f>C75</f>
        <v>0</v>
      </c>
    </row>
    <row r="76" spans="1:6" ht="56.25" hidden="1">
      <c r="A76" s="32">
        <v>41021200</v>
      </c>
      <c r="B76" s="33" t="s">
        <v>32</v>
      </c>
      <c r="C76" s="95"/>
      <c r="D76" s="95" t="s">
        <v>26</v>
      </c>
      <c r="E76" s="95" t="s">
        <v>26</v>
      </c>
      <c r="F76" s="80">
        <f>C76</f>
        <v>0</v>
      </c>
    </row>
    <row r="77" spans="1:6" ht="20.25">
      <c r="A77" s="24">
        <v>41030000</v>
      </c>
      <c r="B77" s="24" t="s">
        <v>98</v>
      </c>
      <c r="C77" s="102">
        <f>C78+C79+C80</f>
        <v>153062700</v>
      </c>
      <c r="D77" s="102">
        <f>D94</f>
        <v>0</v>
      </c>
      <c r="E77" s="102">
        <f>E94</f>
        <v>0</v>
      </c>
      <c r="F77" s="72">
        <f>C77+D77</f>
        <v>153062700</v>
      </c>
    </row>
    <row r="78" spans="1:6" ht="30" customHeight="1">
      <c r="A78" s="18">
        <v>41033900</v>
      </c>
      <c r="B78" s="18" t="s">
        <v>49</v>
      </c>
      <c r="C78" s="95">
        <v>99307800</v>
      </c>
      <c r="D78" s="95"/>
      <c r="E78" s="95"/>
      <c r="F78" s="80">
        <f>C78+D78</f>
        <v>99307800</v>
      </c>
    </row>
    <row r="79" spans="1:6" ht="30" customHeight="1">
      <c r="A79" s="12">
        <v>41034200</v>
      </c>
      <c r="B79" s="23" t="s">
        <v>58</v>
      </c>
      <c r="C79" s="95">
        <v>53094900</v>
      </c>
      <c r="D79" s="95"/>
      <c r="E79" s="95"/>
      <c r="F79" s="80">
        <f>C79+D79</f>
        <v>53094900</v>
      </c>
    </row>
    <row r="80" spans="1:6" ht="37.5">
      <c r="A80" s="56">
        <v>41034500</v>
      </c>
      <c r="B80" s="51" t="s">
        <v>100</v>
      </c>
      <c r="C80" s="95">
        <v>660000</v>
      </c>
      <c r="D80" s="95"/>
      <c r="E80" s="95"/>
      <c r="F80" s="80">
        <f>C80</f>
        <v>660000</v>
      </c>
    </row>
    <row r="81" spans="1:8" ht="30" customHeight="1">
      <c r="A81" s="52">
        <v>41040000</v>
      </c>
      <c r="B81" s="53" t="s">
        <v>77</v>
      </c>
      <c r="C81" s="102">
        <f>C82</f>
        <v>389894</v>
      </c>
      <c r="D81" s="102"/>
      <c r="E81" s="102"/>
      <c r="F81" s="72">
        <f>F82</f>
        <v>389894</v>
      </c>
    </row>
    <row r="82" spans="1:8" ht="82.5" customHeight="1">
      <c r="A82" s="56">
        <v>41040201</v>
      </c>
      <c r="B82" s="51" t="s">
        <v>78</v>
      </c>
      <c r="C82" s="95">
        <v>389894</v>
      </c>
      <c r="D82" s="95"/>
      <c r="E82" s="95"/>
      <c r="F82" s="80">
        <f>C82</f>
        <v>389894</v>
      </c>
    </row>
    <row r="83" spans="1:8" ht="20.25">
      <c r="A83" s="52">
        <v>41050000</v>
      </c>
      <c r="B83" s="53" t="s">
        <v>99</v>
      </c>
      <c r="C83" s="102">
        <f>SUM(C84:C98)</f>
        <v>117758185</v>
      </c>
      <c r="D83" s="102">
        <f t="shared" ref="D83:F83" si="3">SUM(D84:D98)</f>
        <v>14950000</v>
      </c>
      <c r="E83" s="102">
        <f t="shared" si="3"/>
        <v>14950000</v>
      </c>
      <c r="F83" s="102">
        <f t="shared" si="3"/>
        <v>132708185</v>
      </c>
    </row>
    <row r="84" spans="1:8" ht="206.25">
      <c r="A84" s="18">
        <v>41050100</v>
      </c>
      <c r="B84" s="51" t="s">
        <v>79</v>
      </c>
      <c r="C84" s="95">
        <f>19265500+1485700</f>
        <v>20751200</v>
      </c>
      <c r="D84" s="95"/>
      <c r="E84" s="95"/>
      <c r="F84" s="80">
        <f t="shared" ref="F84:F98" si="4">C84</f>
        <v>20751200</v>
      </c>
      <c r="H84" s="42">
        <f>C84+C85+C87</f>
        <v>21373200</v>
      </c>
    </row>
    <row r="85" spans="1:8" ht="75">
      <c r="A85" s="12">
        <v>41050200</v>
      </c>
      <c r="B85" s="51" t="s">
        <v>64</v>
      </c>
      <c r="C85" s="95">
        <v>259000</v>
      </c>
      <c r="D85" s="95"/>
      <c r="E85" s="95"/>
      <c r="F85" s="80">
        <f t="shared" si="4"/>
        <v>259000</v>
      </c>
      <c r="H85" s="42"/>
    </row>
    <row r="86" spans="1:8" ht="204.75" customHeight="1">
      <c r="A86" s="12">
        <v>41050300</v>
      </c>
      <c r="B86" s="51" t="s">
        <v>65</v>
      </c>
      <c r="C86" s="95">
        <f>92218000-3295000</f>
        <v>88923000</v>
      </c>
      <c r="D86" s="95"/>
      <c r="E86" s="95"/>
      <c r="F86" s="80">
        <f t="shared" si="4"/>
        <v>88923000</v>
      </c>
    </row>
    <row r="87" spans="1:8" ht="37.5">
      <c r="A87" s="18">
        <v>41051000</v>
      </c>
      <c r="B87" s="18" t="s">
        <v>80</v>
      </c>
      <c r="C87" s="95">
        <v>363000</v>
      </c>
      <c r="D87" s="95"/>
      <c r="E87" s="95"/>
      <c r="F87" s="80">
        <f t="shared" si="4"/>
        <v>363000</v>
      </c>
    </row>
    <row r="88" spans="1:8" ht="37.5">
      <c r="A88" s="18">
        <v>41051100</v>
      </c>
      <c r="B88" s="51" t="s">
        <v>81</v>
      </c>
      <c r="C88" s="95">
        <v>212000</v>
      </c>
      <c r="D88" s="95"/>
      <c r="E88" s="95"/>
      <c r="F88" s="80">
        <f t="shared" si="4"/>
        <v>212000</v>
      </c>
    </row>
    <row r="89" spans="1:8" ht="56.25">
      <c r="A89" s="18">
        <v>41051200</v>
      </c>
      <c r="B89" s="51" t="s">
        <v>76</v>
      </c>
      <c r="C89" s="95">
        <f>49300+47808</f>
        <v>97108</v>
      </c>
      <c r="D89" s="95"/>
      <c r="E89" s="95"/>
      <c r="F89" s="80">
        <f t="shared" si="4"/>
        <v>97108</v>
      </c>
    </row>
    <row r="90" spans="1:8" ht="84" customHeight="1">
      <c r="A90" s="56">
        <v>41051400</v>
      </c>
      <c r="B90" s="51" t="s">
        <v>82</v>
      </c>
      <c r="C90" s="95">
        <f>988735+19454+232420</f>
        <v>1240609</v>
      </c>
      <c r="D90" s="95"/>
      <c r="E90" s="95"/>
      <c r="F90" s="80">
        <f t="shared" si="4"/>
        <v>1240609</v>
      </c>
    </row>
    <row r="91" spans="1:8" ht="56.25">
      <c r="A91" s="18">
        <v>41051500</v>
      </c>
      <c r="B91" s="51" t="s">
        <v>72</v>
      </c>
      <c r="C91" s="95">
        <f>1570400+433343</f>
        <v>2003743</v>
      </c>
      <c r="D91" s="95"/>
      <c r="E91" s="95"/>
      <c r="F91" s="80">
        <f t="shared" si="4"/>
        <v>2003743</v>
      </c>
    </row>
    <row r="92" spans="1:8" ht="56.25">
      <c r="A92" s="18">
        <v>41051501</v>
      </c>
      <c r="B92" s="18" t="s">
        <v>67</v>
      </c>
      <c r="C92" s="95">
        <v>3243839</v>
      </c>
      <c r="D92" s="95"/>
      <c r="E92" s="95"/>
      <c r="F92" s="80">
        <f t="shared" si="4"/>
        <v>3243839</v>
      </c>
    </row>
    <row r="93" spans="1:8" ht="56.25" hidden="1">
      <c r="A93" s="18">
        <v>41052000</v>
      </c>
      <c r="B93" s="18" t="s">
        <v>60</v>
      </c>
      <c r="C93" s="95"/>
      <c r="D93" s="95"/>
      <c r="E93" s="95"/>
      <c r="F93" s="80">
        <f t="shared" si="4"/>
        <v>0</v>
      </c>
    </row>
    <row r="94" spans="1:8" ht="20.25" hidden="1">
      <c r="A94" s="18"/>
      <c r="B94" s="18"/>
      <c r="C94" s="95"/>
      <c r="D94" s="95"/>
      <c r="E94" s="95"/>
      <c r="F94" s="80">
        <f t="shared" si="4"/>
        <v>0</v>
      </c>
    </row>
    <row r="95" spans="1:8" ht="20.25" hidden="1">
      <c r="A95" s="12"/>
      <c r="B95" s="23"/>
      <c r="C95" s="95"/>
      <c r="D95" s="95" t="s">
        <v>26</v>
      </c>
      <c r="E95" s="95" t="s">
        <v>26</v>
      </c>
      <c r="F95" s="80">
        <f t="shared" si="4"/>
        <v>0</v>
      </c>
    </row>
    <row r="96" spans="1:8" ht="68.25" customHeight="1">
      <c r="A96" s="12">
        <v>41052000</v>
      </c>
      <c r="B96" s="23" t="s">
        <v>73</v>
      </c>
      <c r="C96" s="95">
        <v>364200</v>
      </c>
      <c r="D96" s="95"/>
      <c r="E96" s="95"/>
      <c r="F96" s="80">
        <f t="shared" si="4"/>
        <v>364200</v>
      </c>
    </row>
    <row r="97" spans="1:50" ht="34.5" customHeight="1">
      <c r="A97" s="12">
        <v>41053400</v>
      </c>
      <c r="B97" s="18" t="s">
        <v>74</v>
      </c>
      <c r="C97" s="95"/>
      <c r="D97" s="95">
        <f>13300000-600000+2250000</f>
        <v>14950000</v>
      </c>
      <c r="E97" s="95">
        <f>13300000-600000+2250000</f>
        <v>14950000</v>
      </c>
      <c r="F97" s="80">
        <f>C97+D97</f>
        <v>14950000</v>
      </c>
    </row>
    <row r="98" spans="1:50" ht="41.25" customHeight="1">
      <c r="A98" s="12">
        <v>41053900</v>
      </c>
      <c r="B98" s="18" t="s">
        <v>75</v>
      </c>
      <c r="C98" s="95">
        <f>215820+84666</f>
        <v>300486</v>
      </c>
      <c r="D98" s="95"/>
      <c r="E98" s="95"/>
      <c r="F98" s="80">
        <f t="shared" si="4"/>
        <v>300486</v>
      </c>
    </row>
    <row r="99" spans="1:50" s="31" customFormat="1" ht="20.25">
      <c r="A99" s="29"/>
      <c r="B99" s="30" t="s">
        <v>59</v>
      </c>
      <c r="C99" s="71">
        <f>C72+C73</f>
        <v>917030279</v>
      </c>
      <c r="D99" s="71">
        <f t="shared" ref="D99" si="5">D72+D73</f>
        <v>68458815.00999999</v>
      </c>
      <c r="E99" s="71">
        <f>E72+E73</f>
        <v>50084500</v>
      </c>
      <c r="F99" s="72">
        <f>C99+D99</f>
        <v>985489094.00999999</v>
      </c>
      <c r="H99" s="55"/>
    </row>
    <row r="100" spans="1:50" s="47" customFormat="1" ht="27.75" hidden="1" customHeight="1">
      <c r="A100" s="43"/>
      <c r="B100" s="44" t="s">
        <v>62</v>
      </c>
      <c r="C100" s="45"/>
      <c r="D100" s="46"/>
      <c r="E100" s="46"/>
      <c r="F100" s="49">
        <v>46284</v>
      </c>
    </row>
    <row r="101" spans="1:50" s="20" customFormat="1" ht="21" hidden="1" customHeight="1">
      <c r="B101" s="20" t="s">
        <v>61</v>
      </c>
      <c r="C101" s="41"/>
      <c r="F101" s="41">
        <f>F99-F100</f>
        <v>985442810.00999999</v>
      </c>
    </row>
    <row r="102" spans="1:50" s="20" customFormat="1" ht="21" customHeight="1">
      <c r="C102" s="41"/>
      <c r="E102" s="41"/>
      <c r="F102" s="41"/>
    </row>
    <row r="103" spans="1:50" s="58" customFormat="1" ht="18.75">
      <c r="A103" s="57"/>
      <c r="B103" s="58" t="s">
        <v>108</v>
      </c>
      <c r="D103" s="58" t="s">
        <v>109</v>
      </c>
    </row>
    <row r="104" spans="1:50" s="6" customFormat="1" ht="18.75">
      <c r="A104" s="19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</row>
    <row r="105" spans="1:50" ht="15.75">
      <c r="A105" s="4"/>
      <c r="B105" s="5"/>
      <c r="C105" s="5"/>
      <c r="D105" s="5"/>
      <c r="E105" s="5"/>
      <c r="F105" s="5"/>
    </row>
    <row r="106" spans="1:50" ht="15.75">
      <c r="A106" s="54"/>
      <c r="B106" s="5"/>
      <c r="C106" s="5"/>
      <c r="D106" s="5"/>
      <c r="E106" s="5"/>
      <c r="F106" s="5"/>
    </row>
    <row r="107" spans="1:50" ht="15.75">
      <c r="A107" s="4"/>
      <c r="B107" s="5"/>
      <c r="C107" s="5"/>
      <c r="D107" s="5"/>
      <c r="E107" s="5"/>
      <c r="F107" s="5"/>
    </row>
    <row r="108" spans="1:50" ht="15.75">
      <c r="A108" s="4"/>
      <c r="B108" s="5"/>
      <c r="C108" s="5"/>
      <c r="D108" s="5"/>
      <c r="E108" s="5"/>
      <c r="F108" s="5"/>
    </row>
    <row r="109" spans="1:50" ht="15.75">
      <c r="A109" s="4"/>
      <c r="B109" s="5"/>
      <c r="C109" s="5"/>
      <c r="D109" s="5"/>
      <c r="E109" s="5"/>
      <c r="F109" s="5"/>
    </row>
    <row r="110" spans="1:50" ht="15.75">
      <c r="A110" s="4"/>
      <c r="B110" s="5"/>
      <c r="C110" s="5"/>
      <c r="D110" s="5"/>
      <c r="E110" s="5"/>
      <c r="F110" s="5"/>
    </row>
    <row r="111" spans="1:50" ht="15.75">
      <c r="A111" s="4"/>
      <c r="B111" s="5"/>
      <c r="C111" s="5"/>
      <c r="D111" s="5"/>
      <c r="E111" s="5"/>
      <c r="F111" s="5"/>
    </row>
    <row r="112" spans="1:50" ht="13.5">
      <c r="A112" s="3"/>
    </row>
    <row r="116" spans="1:1">
      <c r="A116" s="1"/>
    </row>
  </sheetData>
  <mergeCells count="6">
    <mergeCell ref="A6:F6"/>
    <mergeCell ref="A8:A9"/>
    <mergeCell ref="B8:B9"/>
    <mergeCell ref="C8:C9"/>
    <mergeCell ref="D8:E8"/>
    <mergeCell ref="F8:F9"/>
  </mergeCells>
  <hyperlinks>
    <hyperlink ref="A116" location="_ftnref1" display="_ftnref1"/>
  </hyperlinks>
  <printOptions horizontalCentered="1"/>
  <pageMargins left="0.19685039370078741" right="0.15748031496062992" top="0.15748031496062992" bottom="0.15748031496062992" header="0.15748031496062992" footer="0.15748031496062992"/>
  <pageSetup paperSize="9" scale="57" fitToHeight="3" orientation="portrait" r:id="rId1"/>
  <headerFooter alignWithMargins="0"/>
  <rowBreaks count="1" manualBreakCount="1">
    <brk id="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дод.1 до висновку</vt:lpstr>
      <vt:lpstr>дод.1 доходи</vt:lpstr>
      <vt:lpstr>'дод.1 до висновку'!Заголовки_для_печати</vt:lpstr>
      <vt:lpstr>'дод.1 доходи'!Заголовки_для_печати</vt:lpstr>
      <vt:lpstr>'дод.1 до висновку'!Область_печати</vt:lpstr>
      <vt:lpstr>'дод.1 доходи'!Область_печати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2019-06-17T08:51:28Z</cp:lastPrinted>
  <dcterms:created xsi:type="dcterms:W3CDTF">2004-11-09T10:24:06Z</dcterms:created>
  <dcterms:modified xsi:type="dcterms:W3CDTF">2019-06-25T05:54:48Z</dcterms:modified>
</cp:coreProperties>
</file>