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8" yWindow="64" windowWidth="13970" windowHeight="10123" firstSheet="1" activeTab="3"/>
  </bookViews>
  <sheets>
    <sheet name="Дод.3 (рез.фонд)" sheetId="1" r:id="rId1"/>
    <sheet name="Дод.4 (ФОНПС)" sheetId="2" r:id="rId2"/>
    <sheet name="Дод.5 (ДФ)" sheetId="3" r:id="rId3"/>
    <sheet name="Дод.6 (ЦФ)" sheetId="4" r:id="rId4"/>
  </sheets>
  <definedNames>
    <definedName name="_xlnm.Print_Titles" localSheetId="0">'Дод.3 (рез.фонд)'!$9:$12</definedName>
    <definedName name="_xlnm.Print_Titles" localSheetId="1">'Дод.4 (ФОНПС)'!$9:$9</definedName>
    <definedName name="_xlnm.Print_Titles" localSheetId="2">'Дод.5 (ДФ)'!$9:$9</definedName>
    <definedName name="_xlnm.Print_Titles" localSheetId="3">'Дод.6 (ЦФ)'!$9:$9</definedName>
    <definedName name="_xlnm.Print_Area" localSheetId="0">'Дод.3 (рез.фонд)'!$A$1:$G$42</definedName>
    <definedName name="_xlnm.Print_Area" localSheetId="1">'Дод.4 (ФОНПС)'!$A$1:$F$41</definedName>
    <definedName name="_xlnm.Print_Area" localSheetId="2">'Дод.5 (ДФ)'!$A$1:$F$31</definedName>
    <definedName name="_xlnm.Print_Area" localSheetId="3">'Дод.6 (ЦФ)'!$A$1:$F$28</definedName>
  </definedNames>
  <calcPr calcId="144525"/>
</workbook>
</file>

<file path=xl/calcChain.xml><?xml version="1.0" encoding="utf-8"?>
<calcChain xmlns="http://schemas.openxmlformats.org/spreadsheetml/2006/main">
  <c r="E20" i="4" l="1"/>
  <c r="D20" i="4"/>
  <c r="E33" i="2" l="1"/>
  <c r="E31" i="2"/>
  <c r="D31" i="2"/>
  <c r="F36" i="2"/>
  <c r="E18" i="2"/>
  <c r="F28" i="2"/>
  <c r="F29" i="2"/>
  <c r="F30" i="2"/>
  <c r="D27" i="2"/>
  <c r="F27" i="2" s="1"/>
  <c r="D25" i="2"/>
  <c r="D24" i="2"/>
  <c r="D18" i="2" s="1"/>
  <c r="D10" i="2"/>
  <c r="F35" i="1" l="1"/>
  <c r="F33" i="1"/>
  <c r="F32" i="1" s="1"/>
  <c r="E33" i="1"/>
  <c r="E32" i="1" s="1"/>
  <c r="F31" i="1"/>
  <c r="E31" i="1"/>
  <c r="E27" i="1"/>
  <c r="E26" i="1"/>
  <c r="E25" i="1"/>
  <c r="E23" i="1"/>
  <c r="F16" i="1"/>
  <c r="E16" i="1"/>
  <c r="E15" i="1" s="1"/>
  <c r="E23" i="3" l="1"/>
  <c r="F25" i="3" l="1"/>
  <c r="F26" i="3"/>
  <c r="E21" i="3"/>
  <c r="D24" i="3"/>
  <c r="D23" i="3" s="1"/>
  <c r="F23" i="3" s="1"/>
  <c r="F24" i="3" l="1"/>
  <c r="D21" i="3"/>
  <c r="E13" i="3" l="1"/>
  <c r="D13" i="3"/>
  <c r="E17" i="4" l="1"/>
  <c r="E16" i="4" s="1"/>
  <c r="E11" i="4"/>
  <c r="D17" i="4"/>
  <c r="D16" i="4" s="1"/>
  <c r="D14" i="4" s="1"/>
  <c r="D11" i="4"/>
  <c r="D10" i="4"/>
  <c r="E20" i="3" l="1"/>
  <c r="E18" i="3" s="1"/>
  <c r="F13" i="3"/>
  <c r="F16" i="3"/>
  <c r="F15" i="3"/>
  <c r="E14" i="3"/>
  <c r="D20" i="3"/>
  <c r="D18" i="3" s="1"/>
  <c r="D14" i="3"/>
  <c r="D11" i="3" s="1"/>
  <c r="F14" i="3" l="1"/>
  <c r="E11" i="3"/>
  <c r="F11" i="3"/>
  <c r="E11" i="2"/>
  <c r="E16" i="2" l="1"/>
  <c r="E15" i="2" s="1"/>
  <c r="D16" i="2" l="1"/>
  <c r="D15" i="2" s="1"/>
  <c r="D11" i="2"/>
  <c r="F15" i="1" l="1"/>
  <c r="F17" i="1"/>
  <c r="F22" i="1"/>
  <c r="F24" i="1"/>
  <c r="F21" i="1" s="1"/>
  <c r="F29" i="1"/>
  <c r="F30" i="1"/>
  <c r="D36" i="1"/>
  <c r="E30" i="1"/>
  <c r="E29" i="1" s="1"/>
  <c r="E24" i="1"/>
  <c r="E22" i="1"/>
  <c r="E17" i="1"/>
  <c r="E14" i="1" s="1"/>
  <c r="F14" i="1" l="1"/>
  <c r="F36" i="1" s="1"/>
  <c r="E21" i="1"/>
  <c r="E36" i="1" l="1"/>
  <c r="D37" i="1" s="1"/>
  <c r="F14" i="2"/>
  <c r="F23" i="4" l="1"/>
  <c r="F22" i="4"/>
  <c r="F20" i="4"/>
  <c r="F19" i="4"/>
  <c r="F16" i="4" l="1"/>
  <c r="F17" i="4" l="1"/>
  <c r="E14" i="4"/>
  <c r="F14" i="4" s="1"/>
  <c r="F21" i="3" l="1"/>
  <c r="F32" i="2" l="1"/>
  <c r="F33" i="2"/>
  <c r="F34" i="2"/>
  <c r="F35" i="2"/>
  <c r="F25" i="2"/>
  <c r="F26" i="2"/>
  <c r="F20" i="3" l="1"/>
  <c r="F13" i="2"/>
  <c r="F19" i="2"/>
  <c r="F20" i="2"/>
  <c r="F21" i="2"/>
  <c r="F22" i="2"/>
  <c r="F23" i="2"/>
  <c r="F24" i="2"/>
  <c r="F31" i="2"/>
  <c r="F11" i="2" l="1"/>
  <c r="F18" i="3"/>
  <c r="F18" i="2"/>
  <c r="F16" i="2"/>
  <c r="F22" i="3" l="1"/>
  <c r="F15" i="2"/>
</calcChain>
</file>

<file path=xl/sharedStrings.xml><?xml version="1.0" encoding="utf-8"?>
<sst xmlns="http://schemas.openxmlformats.org/spreadsheetml/2006/main" count="200" uniqueCount="118">
  <si>
    <t xml:space="preserve">  З  В  І  Т</t>
  </si>
  <si>
    <t>КЕКВ</t>
  </si>
  <si>
    <t>Виконавець : начальник фінансового управління Чорноморської міської ради</t>
  </si>
  <si>
    <t>Яковенко О.М.</t>
  </si>
  <si>
    <t>Секретар ради</t>
  </si>
  <si>
    <t>Лисиця О.П.</t>
  </si>
  <si>
    <t>Одеської області</t>
  </si>
  <si>
    <t xml:space="preserve">Фонду охорони навколишнього природного середовища </t>
  </si>
  <si>
    <t>Код ФКВКБ</t>
  </si>
  <si>
    <t>Найменування доходів/бюджетної програми/види робіт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</si>
  <si>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</si>
  <si>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</si>
  <si>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</si>
  <si>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</si>
  <si>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</si>
  <si>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</si>
  <si>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</si>
  <si>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</si>
  <si>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</si>
  <si>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</si>
  <si>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Моніторингові дослідження рівня забруднення атмосферного повітря в межах Чорноморської територіальної громади</t>
  </si>
  <si>
    <t>1218340</t>
  </si>
  <si>
    <t>КДБ/Код ТПКВКМБ/
ТКВКБМС</t>
  </si>
  <si>
    <t>Звіт про використання коштів</t>
  </si>
  <si>
    <t>Додаток 4</t>
  </si>
  <si>
    <t>% виконання</t>
  </si>
  <si>
    <t xml:space="preserve">               КДБ/ Код ТПКВКМБ/ТКВКБМС</t>
  </si>
  <si>
    <t xml:space="preserve">Надходження, всього - </t>
  </si>
  <si>
    <t>Транспортний податок, в т.ч. :</t>
  </si>
  <si>
    <t>Транспортний податок з фізичних осіб</t>
  </si>
  <si>
    <t>Транспортний податок з юридичних осіб</t>
  </si>
  <si>
    <t>Споживання</t>
  </si>
  <si>
    <t>0456</t>
  </si>
  <si>
    <t>Утримання та розвиток автомобільних доріг та дорожньої інфраструктури за рахунок коштів місцевого бюджету, в т.ч. :</t>
  </si>
  <si>
    <t>Розвитку</t>
  </si>
  <si>
    <t>Додаток 5</t>
  </si>
  <si>
    <t>Додаток 3</t>
  </si>
  <si>
    <t>Видатки розвитку</t>
  </si>
  <si>
    <t>КДБ/Код ТПКВКМБ/ТКВКБМС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</si>
  <si>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</si>
  <si>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0490</t>
  </si>
  <si>
    <t>в т.ч. за адресами :</t>
  </si>
  <si>
    <t xml:space="preserve">  </t>
  </si>
  <si>
    <t>м.Чорноморськ, вул.Олександрійська, буд.21 
(ЖБК "СУДНОРЕМОНТНИК-2")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</si>
  <si>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</si>
  <si>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з них :</t>
  </si>
  <si>
    <t xml:space="preserve">Секретар міської ради                                                           </t>
  </si>
  <si>
    <t>О.П.Лисиця</t>
  </si>
  <si>
    <t>Додаток 6</t>
  </si>
  <si>
    <t>Передбачено на 2020 рік,  грн.</t>
  </si>
  <si>
    <t>Рішення Чорноморської міської ради Одеської області від 20 грудня 2019 р. № 516 – VII "Про бюджет міста Чорноморська на 2020 рік"</t>
  </si>
  <si>
    <t>Рішення виконавчого комітету Чорноморської міської ради Одеської області від 13.03.2020р. № 38 "Про виділення коштів з резервного фонду бюджету міста Чорноморська"</t>
  </si>
  <si>
    <t>для придбання засобів індивідуального захисту, дезінфекційної апаратури та дезінфекційних засобів</t>
  </si>
  <si>
    <t>для придбання апаратів штучної вентиляції легенів в кількості 2 (двох) одиниць</t>
  </si>
  <si>
    <t>Рішення виконавчого комітету Чорноморської міської ради Одеської області від 18.03.2020р. № 40 "Про виділення коштів з резервного фонду бюджету міста Чорноморська"</t>
  </si>
  <si>
    <t xml:space="preserve"> рішення  міської ради / виконавчого комітету : дата, № / спрямування видатків</t>
  </si>
  <si>
    <t>разом</t>
  </si>
  <si>
    <t>КПКВК МБ</t>
  </si>
  <si>
    <t>0712152</t>
  </si>
  <si>
    <t>Інші програми та заходи у сфері охорони здоров'я</t>
  </si>
  <si>
    <t>Багатопрофільна стаціонарна медична допомога населенню</t>
  </si>
  <si>
    <t>0712010</t>
  </si>
  <si>
    <t>для придбання лікарських засобів, медичних виробів та/або медичного обладнання, робіт та послуг, необхідних для виконання заходів, спрямованих на запобігання виникнення та поширення, локалізацію та лаквідацію спалахів, епідемій та пандемій коронавірусної хвороби (COVID-19)</t>
  </si>
  <si>
    <t>Рішення Чорноморської міської ради Одеської області від 24 березня 2020 р. № 552 – VII "Про внесення змін та доповнень до рішення Чорноморської міської ради Одеської області від 20 грудня 2019р. № 516-VGII "Про бюджет міста Чорноморська на 2020 рік"</t>
  </si>
  <si>
    <t>Виділено коштів у 2020 році, грн.</t>
  </si>
  <si>
    <t>3718700</t>
  </si>
  <si>
    <t>для придбання апарату штучної вентиляції легенів в кількості 1 (однієї) одиниці</t>
  </si>
  <si>
    <t xml:space="preserve">Чорноморської міської ради </t>
  </si>
  <si>
    <t>Обсяг доходів/обсяг видатків на 2020 рік, грн.</t>
  </si>
  <si>
    <t>Залишок коштів станом на 01.01.2020р.  до розподілу</t>
  </si>
  <si>
    <t>Впровадження заходів щодо поводження з відходами (реалізація пілотного проєкту щодо поводження з небезпечними та ресурсоцінними відходами)</t>
  </si>
  <si>
    <t>Проведення щорічного наглядового аудиту системи менеджменту відповідно вимог стандартів ISO 9001:2015 та ISO 14001:2015 в компанії DEKRA</t>
  </si>
  <si>
    <t xml:space="preserve">Проведення тренінгів в рамках виконання проєкту з розвитку і вдосконалення системи менеджменту відповідно вимог стандартів ISO 9001:2015 та ISO 14001:2015 </t>
  </si>
  <si>
    <t>Моніторингові дослідження впливу промислових підприємств на атмосферне повітря житлової забудови Чорноморської територіальної громади</t>
  </si>
  <si>
    <t>Заходи з підготовки кадрів, підвищення кваліфікації та обміну досвідом роботи фахівців з питань охорони довкілля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</si>
  <si>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фестивалі), в т.ч. до всеукраїнських свят "День довкілля", "Всесвітній день охорони довкілля", "Європейський тиждень сталої енергії" та ін.</t>
  </si>
  <si>
    <t>Реалізація процедури "Стратегічної екологічної оцінки" по планах детального планування, схемах землеустрою та міських програмах</t>
  </si>
  <si>
    <t>Заходи з ліквідації амброзії полинолистої</t>
  </si>
  <si>
    <t>Чорноморської міської ради</t>
  </si>
  <si>
    <t>Акцизний податок (Пальне)</t>
  </si>
  <si>
    <t>Утримання вулично - дорожньої мережі, засобів регулювання дорожнього руху</t>
  </si>
  <si>
    <t>14021900
14031900</t>
  </si>
  <si>
    <t xml:space="preserve">Обсяг доходів/обсяг видатків на 2020 рік,          грн. </t>
  </si>
  <si>
    <t>Залишок коштів станом на 01.01.2020 року до розподілу</t>
  </si>
  <si>
    <t>Капітальний ремонт Палацу спорту "Юність". Першочергові протиаварійні роботи за адресою: Одеська обл., м.Чорноморськ,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</si>
  <si>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Капітальний ремонт Палацу спорту "Юність" за адресою: Одеська обл., м.Чорноморськ,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</si>
  <si>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Обсяг доходів/обсяг видатків, грн</t>
  </si>
  <si>
    <t>Капітальний ремонт дороги по вул.1 Травня з облаштуванням кругового руху (світлофор біля ж/к "Кольоровий бульвар")</t>
  </si>
  <si>
    <t>Проектування світлофорного об'єкту з кнопкою визову для пішоходів в с. Бурлача Балка, вул. Північна</t>
  </si>
  <si>
    <t>Виконано за 1 півріччя 2020 року, грн</t>
  </si>
  <si>
    <t>територіального дорожнього фонду у складі бюджету міста Чорноморська  за 1 півріччя  2020 року</t>
  </si>
  <si>
    <t xml:space="preserve">Залишок коштів загального фонду станом на 01.01.2020 р., до розподілу </t>
  </si>
  <si>
    <t>Доходи загального фонду</t>
  </si>
  <si>
    <t>Фонду соціально – економічного та культурного розвитку міста Чорноморська за 1 півріччя  2020 року</t>
  </si>
  <si>
    <t xml:space="preserve">у складі бюджету міста Чорноморська за 1 півріччя 2020 року </t>
  </si>
  <si>
    <t>Виконано за 1 півріччя  2020 року, грн.</t>
  </si>
  <si>
    <t>про використання коштів резервного фонду за 1 півріччя 2020 року</t>
  </si>
  <si>
    <t>Фактично використано за 1 півріччя  2020 року, грн.</t>
  </si>
  <si>
    <t>Рішення виконавчого комітету Чорноморської міської ради Одеської області від 02.04.2020р. № 71 "Про виділення коштів з резервного фонду бюджету міста Чорноморська"</t>
  </si>
  <si>
    <t>1218110</t>
  </si>
  <si>
    <t>Заходи із запобігання та ліквідації надзвичайних ситуацій та наслідків стихійного лиха</t>
  </si>
  <si>
    <t>на санітарно - дезінфекційну обробку під'їздів житлових будинків, місць загального користування, доріг та інших об'єктів</t>
  </si>
  <si>
    <t>Збирання та перевезення вторсировини</t>
  </si>
  <si>
    <t>Ліквідація несанкціонованих сміттєзвалищ</t>
  </si>
  <si>
    <t>Всього</t>
  </si>
  <si>
    <t>Резервний фонд станом на 01.07.2020р.</t>
  </si>
  <si>
    <t>Впровадження заходів щодо поводження з відходами, улаштування огородження майданчика для контейнерів побутових відходів за адресою вул.Олександрійська, 7, м.Чорноморськ</t>
  </si>
  <si>
    <t>Впровадження заходів щодо поводження з відходами, улаштування огородження майданчика для контейнерів побутових відходів за адресою вул.Данченка, 16-22, м.Чорноморськ</t>
  </si>
  <si>
    <t>Впровадженні заходів щодо поводження з відходами, улаштування огородження майданчика для контейнерів побутових відходів за адресою вул.Праці, 11, м.Чорноморськ</t>
  </si>
  <si>
    <t>Впровадженні заходів щодо поводження з відходами, улаштування огородження майданчика для контейнерів побутових відходів за адресою вул.Данченка, 3Б, м.Чорноморськ</t>
  </si>
  <si>
    <t>Впровадження заходів щодо поводження з відходами, улаштування огородження майданчика для контейнерів побутових відходів за адресою вул.Шума, 13-А, м.Чорноморськ</t>
  </si>
  <si>
    <r>
      <t xml:space="preserve"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 - </t>
    </r>
    <r>
      <rPr>
        <i/>
        <sz val="12"/>
        <color theme="1"/>
        <rFont val="Times New Roman"/>
        <family val="1"/>
        <charset val="204"/>
      </rPr>
      <t>Капітальний ремонт житлового фонду об'єднань співвласників багатоквартирних будинків за рахунок співвласників відповідно до 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роки, затвердженої рішенням Чорноморської міської ради Одеської області від 07.04.2017 року № 220-VII  (зі змінами та доповненнями) - видатки 2019 року, всього</t>
    </r>
    <r>
      <rPr>
        <sz val="12"/>
        <color theme="1"/>
        <rFont val="Times New Roman"/>
        <family val="1"/>
        <charset val="204"/>
      </rPr>
      <t xml:space="preserve"> - </t>
    </r>
  </si>
  <si>
    <t xml:space="preserve">до   рішення </t>
  </si>
  <si>
    <t>до  рішення</t>
  </si>
  <si>
    <t>від   04.09. 2020 р. №   590  - VII</t>
  </si>
  <si>
    <t>від 04.09.2020 р. №  590 - VII</t>
  </si>
  <si>
    <t>від    04.09. 2020р. №  590 - VII</t>
  </si>
  <si>
    <t>від   04.09. 2020р. №  590  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</si>
</sst>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i/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172">
    <xf numFmtId="0" fontId="0" fillId="0" borderId="0" xfId="0"/>
    <xf numFmtId="0" fontId="3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wrapText="1"/>
    </xf>
    <xf numFmtId="4" fontId="10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3" fontId="6" fillId="2" borderId="1" xfId="0" applyNumberFormat="1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 wrapText="1"/>
    </xf>
    <xf numFmtId="3" fontId="9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indent="15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13" fillId="2" borderId="0" xfId="0" applyFont="1" applyFill="1"/>
    <xf numFmtId="0" fontId="5" fillId="2" borderId="0" xfId="0" applyFont="1" applyFill="1" applyAlignment="1">
      <alignment horizontal="justify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3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/>
    <xf numFmtId="0" fontId="13" fillId="2" borderId="0" xfId="3" applyFont="1" applyFill="1" applyBorder="1"/>
    <xf numFmtId="0" fontId="5" fillId="2" borderId="0" xfId="3" applyFont="1" applyFill="1" applyBorder="1" applyAlignment="1">
      <alignment horizontal="center"/>
    </xf>
    <xf numFmtId="0" fontId="13" fillId="2" borderId="0" xfId="0" applyFont="1" applyFill="1" applyBorder="1"/>
    <xf numFmtId="0" fontId="3" fillId="2" borderId="0" xfId="1" applyFont="1" applyFill="1"/>
    <xf numFmtId="49" fontId="6" fillId="2" borderId="1" xfId="0" applyNumberFormat="1" applyFont="1" applyFill="1" applyBorder="1" applyAlignment="1">
      <alignment horizontal="justify" vertical="top" wrapText="1"/>
    </xf>
    <xf numFmtId="167" fontId="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13" fillId="2" borderId="0" xfId="0" applyNumberFormat="1" applyFont="1" applyFill="1"/>
    <xf numFmtId="0" fontId="6" fillId="2" borderId="3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/>
    </xf>
    <xf numFmtId="167" fontId="6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13" fillId="2" borderId="0" xfId="0" applyNumberFormat="1" applyFont="1" applyFill="1"/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justify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/>
    </xf>
    <xf numFmtId="167" fontId="7" fillId="2" borderId="1" xfId="0" applyNumberFormat="1" applyFont="1" applyFill="1" applyBorder="1" applyAlignment="1">
      <alignment horizontal="center" vertical="top"/>
    </xf>
    <xf numFmtId="0" fontId="16" fillId="2" borderId="0" xfId="0" applyFont="1" applyFill="1"/>
    <xf numFmtId="0" fontId="12" fillId="2" borderId="1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5" fillId="2" borderId="0" xfId="3" applyFont="1" applyFill="1" applyAlignment="1">
      <alignment horizontal="left"/>
    </xf>
    <xf numFmtId="0" fontId="13" fillId="2" borderId="0" xfId="3" applyFont="1" applyFill="1"/>
    <xf numFmtId="0" fontId="5" fillId="2" borderId="0" xfId="3" applyFont="1" applyFill="1" applyAlignment="1">
      <alignment horizontal="right"/>
    </xf>
    <xf numFmtId="0" fontId="5" fillId="2" borderId="0" xfId="3" applyFont="1" applyFill="1" applyAlignment="1"/>
    <xf numFmtId="0" fontId="5" fillId="2" borderId="1" xfId="3" applyFont="1" applyFill="1" applyBorder="1" applyAlignment="1">
      <alignment horizontal="center" vertical="center" wrapText="1"/>
    </xf>
    <xf numFmtId="0" fontId="3" fillId="2" borderId="0" xfId="1" applyFont="1" applyFill="1" applyBorder="1" applyAlignment="1"/>
    <xf numFmtId="0" fontId="3" fillId="2" borderId="0" xfId="1" applyFont="1" applyFill="1" applyBorder="1" applyAlignment="1">
      <alignment horizontal="right"/>
    </xf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right"/>
    </xf>
    <xf numFmtId="0" fontId="3" fillId="2" borderId="0" xfId="1" applyFont="1" applyFill="1" applyAlignment="1"/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 wrapText="1"/>
    </xf>
    <xf numFmtId="0" fontId="2" fillId="2" borderId="0" xfId="1" applyFont="1" applyFill="1"/>
    <xf numFmtId="0" fontId="6" fillId="2" borderId="0" xfId="0" applyFont="1" applyFill="1"/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/>
    <xf numFmtId="0" fontId="7" fillId="2" borderId="0" xfId="0" applyFont="1" applyFill="1"/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0" fontId="17" fillId="2" borderId="1" xfId="1" applyFont="1" applyFill="1" applyBorder="1" applyAlignment="1">
      <alignment horizontal="center" vertical="center" wrapText="1"/>
    </xf>
    <xf numFmtId="4" fontId="17" fillId="2" borderId="1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2" borderId="0" xfId="1" applyFont="1" applyFill="1" applyBorder="1"/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left" wrapText="1"/>
    </xf>
    <xf numFmtId="165" fontId="2" fillId="2" borderId="0" xfId="1" applyNumberFormat="1" applyFont="1" applyFill="1" applyBorder="1" applyAlignment="1">
      <alignment horizontal="left" wrapText="1"/>
    </xf>
    <xf numFmtId="3" fontId="2" fillId="2" borderId="0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Border="1" applyAlignment="1">
      <alignment horizontal="center" vertical="center"/>
    </xf>
    <xf numFmtId="165" fontId="3" fillId="2" borderId="0" xfId="1" applyNumberFormat="1" applyFont="1" applyFill="1" applyBorder="1"/>
    <xf numFmtId="165" fontId="2" fillId="2" borderId="0" xfId="1" applyNumberFormat="1" applyFont="1" applyFill="1" applyBorder="1"/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4" fontId="6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/>
    <xf numFmtId="0" fontId="7" fillId="2" borderId="1" xfId="0" applyFont="1" applyFill="1" applyBorder="1"/>
    <xf numFmtId="4" fontId="7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/>
    <xf numFmtId="167" fontId="5" fillId="2" borderId="1" xfId="0" applyNumberFormat="1" applyFont="1" applyFill="1" applyBorder="1"/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4" fontId="9" fillId="2" borderId="1" xfId="0" applyNumberFormat="1" applyFont="1" applyFill="1" applyBorder="1" applyAlignment="1">
      <alignment horizontal="center"/>
    </xf>
    <xf numFmtId="167" fontId="9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5" fillId="2" borderId="0" xfId="3" applyNumberFormat="1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top" wrapText="1"/>
    </xf>
    <xf numFmtId="0" fontId="5" fillId="2" borderId="0" xfId="3" applyFont="1" applyFill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49" fontId="3" fillId="2" borderId="3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center" vertical="center" wrapText="1"/>
    </xf>
    <xf numFmtId="165" fontId="2" fillId="2" borderId="6" xfId="1" applyNumberFormat="1" applyFont="1" applyFill="1" applyBorder="1" applyAlignment="1">
      <alignment horizontal="center" vertical="center" wrapText="1"/>
    </xf>
    <xf numFmtId="165" fontId="2" fillId="2" borderId="7" xfId="1" applyNumberFormat="1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/>
    </xf>
    <xf numFmtId="0" fontId="5" fillId="2" borderId="0" xfId="3" applyFont="1" applyFill="1" applyAlignment="1">
      <alignment horizontal="right"/>
    </xf>
    <xf numFmtId="0" fontId="14" fillId="2" borderId="0" xfId="3" applyFont="1" applyFill="1" applyAlignment="1">
      <alignment horizontal="left" wrapText="1"/>
    </xf>
    <xf numFmtId="0" fontId="6" fillId="2" borderId="0" xfId="3" applyFont="1" applyFill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view="pageBreakPreview" zoomScale="60" zoomScaleNormal="100" workbookViewId="0">
      <selection activeCell="E5" sqref="E5:G5"/>
    </sheetView>
  </sheetViews>
  <sheetFormatPr defaultColWidth="9.09765625" defaultRowHeight="15.05" x14ac:dyDescent="0.3"/>
  <cols>
    <col min="1" max="1" width="12.296875" style="15" customWidth="1"/>
    <col min="2" max="2" width="58.3984375" style="15" customWidth="1"/>
    <col min="3" max="3" width="14.69921875" style="15" customWidth="1"/>
    <col min="4" max="4" width="15.3984375" style="15" customWidth="1"/>
    <col min="5" max="5" width="15.69921875" style="15" customWidth="1"/>
    <col min="6" max="6" width="16.8984375" style="15" customWidth="1"/>
    <col min="7" max="16384" width="9.09765625" style="15"/>
  </cols>
  <sheetData>
    <row r="1" spans="1:10" x14ac:dyDescent="0.3">
      <c r="A1" s="43"/>
      <c r="B1" s="43"/>
      <c r="C1" s="43"/>
      <c r="D1" s="78"/>
      <c r="E1" s="78"/>
      <c r="F1" s="79" t="s">
        <v>36</v>
      </c>
      <c r="G1" s="78"/>
      <c r="H1" s="43"/>
      <c r="I1" s="78"/>
      <c r="J1" s="43"/>
    </row>
    <row r="2" spans="1:10" x14ac:dyDescent="0.3">
      <c r="A2" s="43"/>
      <c r="B2" s="43"/>
      <c r="C2" s="43"/>
      <c r="D2" s="80"/>
      <c r="E2" s="80"/>
      <c r="F2" s="81" t="s">
        <v>112</v>
      </c>
      <c r="G2" s="82"/>
      <c r="H2" s="43"/>
      <c r="I2" s="82"/>
      <c r="J2" s="43"/>
    </row>
    <row r="3" spans="1:10" x14ac:dyDescent="0.3">
      <c r="A3" s="43"/>
      <c r="B3" s="43"/>
      <c r="C3" s="43"/>
      <c r="D3" s="80"/>
      <c r="E3" s="80"/>
      <c r="F3" s="81" t="s">
        <v>67</v>
      </c>
      <c r="G3" s="82"/>
      <c r="H3" s="43"/>
      <c r="I3" s="82"/>
      <c r="J3" s="43"/>
    </row>
    <row r="4" spans="1:10" ht="15.75" customHeight="1" x14ac:dyDescent="0.3">
      <c r="A4" s="43"/>
      <c r="B4" s="43"/>
      <c r="C4" s="43"/>
      <c r="D4" s="80"/>
      <c r="E4" s="80"/>
      <c r="F4" s="81" t="s">
        <v>6</v>
      </c>
      <c r="G4" s="82"/>
      <c r="H4" s="43"/>
      <c r="I4" s="82"/>
      <c r="J4" s="43"/>
    </row>
    <row r="5" spans="1:10" ht="15.75" customHeight="1" x14ac:dyDescent="0.3">
      <c r="A5" s="43"/>
      <c r="B5" s="43"/>
      <c r="C5" s="43"/>
      <c r="D5" s="80"/>
      <c r="E5" s="142" t="s">
        <v>114</v>
      </c>
      <c r="F5" s="142"/>
      <c r="G5" s="142"/>
      <c r="H5" s="43"/>
      <c r="I5" s="82"/>
      <c r="J5" s="43"/>
    </row>
    <row r="6" spans="1:10" x14ac:dyDescent="0.3">
      <c r="A6" s="146" t="s">
        <v>0</v>
      </c>
      <c r="B6" s="146"/>
      <c r="C6" s="146"/>
      <c r="D6" s="146"/>
      <c r="E6" s="146"/>
      <c r="F6" s="146"/>
      <c r="G6" s="82"/>
      <c r="H6" s="43"/>
      <c r="I6" s="82"/>
      <c r="J6" s="43"/>
    </row>
    <row r="7" spans="1:10" x14ac:dyDescent="0.3">
      <c r="A7" s="146" t="s">
        <v>96</v>
      </c>
      <c r="B7" s="146"/>
      <c r="C7" s="146"/>
      <c r="D7" s="146"/>
      <c r="E7" s="146"/>
      <c r="F7" s="146"/>
      <c r="G7" s="82"/>
      <c r="H7" s="43"/>
      <c r="I7" s="43"/>
      <c r="J7" s="43"/>
    </row>
    <row r="8" spans="1:10" ht="6.05" customHeight="1" x14ac:dyDescent="0.3">
      <c r="A8" s="43"/>
      <c r="B8" s="43"/>
      <c r="C8" s="43"/>
      <c r="D8" s="83"/>
      <c r="E8" s="83"/>
      <c r="F8" s="83"/>
      <c r="G8" s="83"/>
      <c r="H8" s="43"/>
      <c r="I8" s="43"/>
      <c r="J8" s="43"/>
    </row>
    <row r="9" spans="1:10" x14ac:dyDescent="0.3">
      <c r="A9" s="143" t="s">
        <v>57</v>
      </c>
      <c r="B9" s="143" t="s">
        <v>55</v>
      </c>
      <c r="C9" s="147" t="s">
        <v>1</v>
      </c>
      <c r="D9" s="143" t="s">
        <v>49</v>
      </c>
      <c r="E9" s="143" t="s">
        <v>64</v>
      </c>
      <c r="F9" s="143" t="s">
        <v>97</v>
      </c>
      <c r="G9" s="43"/>
      <c r="H9" s="43"/>
      <c r="I9" s="43"/>
      <c r="J9" s="43"/>
    </row>
    <row r="10" spans="1:10" x14ac:dyDescent="0.3">
      <c r="A10" s="144"/>
      <c r="B10" s="144"/>
      <c r="C10" s="148"/>
      <c r="D10" s="144"/>
      <c r="E10" s="144"/>
      <c r="F10" s="144"/>
      <c r="G10" s="78"/>
      <c r="H10" s="43"/>
      <c r="I10" s="43"/>
      <c r="J10" s="43"/>
    </row>
    <row r="11" spans="1:10" ht="41.25" customHeight="1" x14ac:dyDescent="0.3">
      <c r="A11" s="145"/>
      <c r="B11" s="145"/>
      <c r="C11" s="149"/>
      <c r="D11" s="145"/>
      <c r="E11" s="145"/>
      <c r="F11" s="145"/>
      <c r="G11" s="78"/>
      <c r="H11" s="43"/>
      <c r="I11" s="43"/>
      <c r="J11" s="43"/>
    </row>
    <row r="12" spans="1:10" x14ac:dyDescent="0.3">
      <c r="A12" s="84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39"/>
      <c r="H12" s="43"/>
      <c r="I12" s="43"/>
      <c r="J12" s="43"/>
    </row>
    <row r="13" spans="1:10" s="90" customFormat="1" ht="62.2" customHeight="1" x14ac:dyDescent="0.3">
      <c r="A13" s="85">
        <v>3718700</v>
      </c>
      <c r="B13" s="86" t="s">
        <v>50</v>
      </c>
      <c r="C13" s="86"/>
      <c r="D13" s="87">
        <v>4000000</v>
      </c>
      <c r="E13" s="87"/>
      <c r="F13" s="87"/>
      <c r="G13" s="88"/>
      <c r="H13" s="89"/>
      <c r="I13" s="89"/>
      <c r="J13" s="89"/>
    </row>
    <row r="14" spans="1:10" s="90" customFormat="1" ht="74.3" customHeight="1" x14ac:dyDescent="0.3">
      <c r="A14" s="85"/>
      <c r="B14" s="86" t="s">
        <v>51</v>
      </c>
      <c r="C14" s="86"/>
      <c r="D14" s="87"/>
      <c r="E14" s="87">
        <f>E15+E17</f>
        <v>1687890</v>
      </c>
      <c r="F14" s="87">
        <f>F15+F17</f>
        <v>1526540</v>
      </c>
      <c r="G14" s="88"/>
      <c r="H14" s="89"/>
      <c r="I14" s="89"/>
      <c r="J14" s="89"/>
    </row>
    <row r="15" spans="1:10" s="97" customFormat="1" ht="40.6" customHeight="1" x14ac:dyDescent="0.3">
      <c r="A15" s="91" t="s">
        <v>61</v>
      </c>
      <c r="B15" s="92" t="s">
        <v>60</v>
      </c>
      <c r="C15" s="93" t="s">
        <v>56</v>
      </c>
      <c r="D15" s="94"/>
      <c r="E15" s="94">
        <f>E16</f>
        <v>1500000</v>
      </c>
      <c r="F15" s="94">
        <f>F16</f>
        <v>1500000</v>
      </c>
      <c r="G15" s="95"/>
      <c r="H15" s="96"/>
      <c r="I15" s="96"/>
      <c r="J15" s="96"/>
    </row>
    <row r="16" spans="1:10" s="97" customFormat="1" ht="42.75" customHeight="1" x14ac:dyDescent="0.3">
      <c r="A16" s="98"/>
      <c r="B16" s="99" t="s">
        <v>53</v>
      </c>
      <c r="C16" s="99">
        <v>3110</v>
      </c>
      <c r="D16" s="100"/>
      <c r="E16" s="100">
        <f>1884600-384600</f>
        <v>1500000</v>
      </c>
      <c r="F16" s="100">
        <f>1700000-200000</f>
        <v>1500000</v>
      </c>
      <c r="G16" s="95"/>
      <c r="H16" s="96"/>
      <c r="I16" s="96"/>
      <c r="J16" s="96"/>
    </row>
    <row r="17" spans="1:10" s="97" customFormat="1" ht="30.8" customHeight="1" x14ac:dyDescent="0.3">
      <c r="A17" s="153" t="s">
        <v>58</v>
      </c>
      <c r="B17" s="101" t="s">
        <v>59</v>
      </c>
      <c r="C17" s="93" t="s">
        <v>56</v>
      </c>
      <c r="D17" s="94"/>
      <c r="E17" s="94">
        <f>E18+E19+E20</f>
        <v>187890</v>
      </c>
      <c r="F17" s="94">
        <f>F18+F19+F20</f>
        <v>26540</v>
      </c>
      <c r="G17" s="95"/>
      <c r="H17" s="96"/>
      <c r="I17" s="96"/>
      <c r="J17" s="96"/>
    </row>
    <row r="18" spans="1:10" s="97" customFormat="1" ht="28.5" customHeight="1" x14ac:dyDescent="0.3">
      <c r="A18" s="154"/>
      <c r="B18" s="150" t="s">
        <v>52</v>
      </c>
      <c r="C18" s="99">
        <v>2210</v>
      </c>
      <c r="D18" s="100"/>
      <c r="E18" s="100">
        <v>85350</v>
      </c>
      <c r="F18" s="100">
        <v>0</v>
      </c>
      <c r="G18" s="95"/>
      <c r="H18" s="96"/>
      <c r="I18" s="96"/>
      <c r="J18" s="96"/>
    </row>
    <row r="19" spans="1:10" s="97" customFormat="1" ht="27.8" customHeight="1" x14ac:dyDescent="0.3">
      <c r="A19" s="154"/>
      <c r="B19" s="151"/>
      <c r="C19" s="99">
        <v>2220</v>
      </c>
      <c r="D19" s="100"/>
      <c r="E19" s="100">
        <v>26540</v>
      </c>
      <c r="F19" s="100">
        <v>26540</v>
      </c>
      <c r="G19" s="95"/>
      <c r="H19" s="96"/>
      <c r="I19" s="96"/>
      <c r="J19" s="96"/>
    </row>
    <row r="20" spans="1:10" s="97" customFormat="1" ht="27.8" customHeight="1" x14ac:dyDescent="0.3">
      <c r="A20" s="155"/>
      <c r="B20" s="152"/>
      <c r="C20" s="99">
        <v>3110</v>
      </c>
      <c r="D20" s="100"/>
      <c r="E20" s="100">
        <v>76000</v>
      </c>
      <c r="F20" s="100">
        <v>0</v>
      </c>
      <c r="G20" s="95"/>
      <c r="H20" s="96"/>
      <c r="I20" s="96"/>
      <c r="J20" s="96"/>
    </row>
    <row r="21" spans="1:10" s="90" customFormat="1" ht="71.2" customHeight="1" x14ac:dyDescent="0.3">
      <c r="A21" s="85"/>
      <c r="B21" s="86" t="s">
        <v>54</v>
      </c>
      <c r="C21" s="86"/>
      <c r="D21" s="87"/>
      <c r="E21" s="87">
        <f>E22+E24</f>
        <v>1899960</v>
      </c>
      <c r="F21" s="87">
        <f>F22+F24</f>
        <v>1611552.22</v>
      </c>
      <c r="G21" s="88"/>
      <c r="H21" s="89"/>
      <c r="I21" s="89"/>
      <c r="J21" s="89"/>
    </row>
    <row r="22" spans="1:10" ht="43.55" customHeight="1" x14ac:dyDescent="0.3">
      <c r="A22" s="91" t="s">
        <v>61</v>
      </c>
      <c r="B22" s="92" t="s">
        <v>60</v>
      </c>
      <c r="C22" s="93" t="s">
        <v>56</v>
      </c>
      <c r="D22" s="94"/>
      <c r="E22" s="94">
        <f>E23</f>
        <v>317400</v>
      </c>
      <c r="F22" s="94">
        <f>F23</f>
        <v>317400</v>
      </c>
      <c r="G22" s="102"/>
      <c r="H22" s="43"/>
      <c r="I22" s="43"/>
      <c r="J22" s="43"/>
    </row>
    <row r="23" spans="1:10" s="97" customFormat="1" ht="105.05" customHeight="1" x14ac:dyDescent="0.3">
      <c r="A23" s="103"/>
      <c r="B23" s="99" t="s">
        <v>62</v>
      </c>
      <c r="C23" s="99">
        <v>3110</v>
      </c>
      <c r="D23" s="100"/>
      <c r="E23" s="100">
        <f>317440-40</f>
        <v>317400</v>
      </c>
      <c r="F23" s="104">
        <v>317400</v>
      </c>
      <c r="G23" s="95"/>
      <c r="H23" s="96"/>
      <c r="I23" s="96"/>
      <c r="J23" s="96"/>
    </row>
    <row r="24" spans="1:10" ht="36.799999999999997" customHeight="1" x14ac:dyDescent="0.3">
      <c r="A24" s="153" t="s">
        <v>58</v>
      </c>
      <c r="B24" s="101" t="s">
        <v>59</v>
      </c>
      <c r="C24" s="93" t="s">
        <v>56</v>
      </c>
      <c r="D24" s="94"/>
      <c r="E24" s="94">
        <f>E25+E26+E27</f>
        <v>1582560</v>
      </c>
      <c r="F24" s="94">
        <f>F25+F26+F27</f>
        <v>1294152.22</v>
      </c>
      <c r="G24" s="102"/>
      <c r="H24" s="43"/>
      <c r="I24" s="43"/>
      <c r="J24" s="43"/>
    </row>
    <row r="25" spans="1:10" ht="37.5" customHeight="1" x14ac:dyDescent="0.3">
      <c r="A25" s="154"/>
      <c r="B25" s="150" t="s">
        <v>62</v>
      </c>
      <c r="C25" s="99">
        <v>2210</v>
      </c>
      <c r="D25" s="100"/>
      <c r="E25" s="100">
        <f>350000-245000</f>
        <v>105000</v>
      </c>
      <c r="F25" s="100">
        <v>0</v>
      </c>
      <c r="G25" s="102"/>
      <c r="H25" s="43"/>
      <c r="I25" s="43"/>
      <c r="J25" s="43"/>
    </row>
    <row r="26" spans="1:10" ht="33.049999999999997" customHeight="1" x14ac:dyDescent="0.3">
      <c r="A26" s="154"/>
      <c r="B26" s="151"/>
      <c r="C26" s="99">
        <v>2220</v>
      </c>
      <c r="D26" s="100"/>
      <c r="E26" s="100">
        <f>792560-127778</f>
        <v>664782</v>
      </c>
      <c r="F26" s="100">
        <v>518917.9</v>
      </c>
      <c r="G26" s="102"/>
      <c r="H26" s="43"/>
      <c r="I26" s="43"/>
      <c r="J26" s="43"/>
    </row>
    <row r="27" spans="1:10" ht="37.5" customHeight="1" x14ac:dyDescent="0.3">
      <c r="A27" s="155"/>
      <c r="B27" s="152"/>
      <c r="C27" s="99">
        <v>2240</v>
      </c>
      <c r="D27" s="100"/>
      <c r="E27" s="100">
        <f>440000+372778</f>
        <v>812778</v>
      </c>
      <c r="F27" s="100">
        <v>775234.32</v>
      </c>
      <c r="G27" s="102"/>
      <c r="H27" s="43"/>
      <c r="I27" s="43"/>
      <c r="J27" s="43"/>
    </row>
    <row r="28" spans="1:10" s="90" customFormat="1" ht="101.95" customHeight="1" x14ac:dyDescent="0.3">
      <c r="A28" s="105" t="s">
        <v>65</v>
      </c>
      <c r="B28" s="106" t="s">
        <v>63</v>
      </c>
      <c r="C28" s="86"/>
      <c r="D28" s="87">
        <v>7000000</v>
      </c>
      <c r="E28" s="87"/>
      <c r="F28" s="87"/>
      <c r="G28" s="88"/>
      <c r="H28" s="89"/>
      <c r="I28" s="89"/>
      <c r="J28" s="89"/>
    </row>
    <row r="29" spans="1:10" ht="73.5" customHeight="1" x14ac:dyDescent="0.3">
      <c r="A29" s="107"/>
      <c r="B29" s="86" t="s">
        <v>54</v>
      </c>
      <c r="C29" s="99"/>
      <c r="D29" s="87"/>
      <c r="E29" s="87">
        <f>E30</f>
        <v>750000</v>
      </c>
      <c r="F29" s="87">
        <f>F30</f>
        <v>750000</v>
      </c>
      <c r="G29" s="102"/>
      <c r="H29" s="43"/>
      <c r="I29" s="43"/>
      <c r="J29" s="43"/>
    </row>
    <row r="30" spans="1:10" ht="39.799999999999997" customHeight="1" x14ac:dyDescent="0.3">
      <c r="A30" s="107" t="s">
        <v>61</v>
      </c>
      <c r="B30" s="92" t="s">
        <v>60</v>
      </c>
      <c r="C30" s="93" t="s">
        <v>56</v>
      </c>
      <c r="D30" s="94"/>
      <c r="E30" s="94">
        <f>E31</f>
        <v>750000</v>
      </c>
      <c r="F30" s="94">
        <f>F31</f>
        <v>750000</v>
      </c>
      <c r="G30" s="102"/>
      <c r="H30" s="43"/>
      <c r="I30" s="43"/>
      <c r="J30" s="43"/>
    </row>
    <row r="31" spans="1:10" ht="41.25" customHeight="1" x14ac:dyDescent="0.3">
      <c r="A31" s="107"/>
      <c r="B31" s="99" t="s">
        <v>66</v>
      </c>
      <c r="C31" s="99">
        <v>3110</v>
      </c>
      <c r="D31" s="100"/>
      <c r="E31" s="100">
        <f>1000000-250000</f>
        <v>750000</v>
      </c>
      <c r="F31" s="100">
        <f>913459-163459</f>
        <v>750000</v>
      </c>
      <c r="G31" s="102"/>
      <c r="H31" s="43"/>
      <c r="I31" s="43"/>
      <c r="J31" s="43"/>
    </row>
    <row r="32" spans="1:10" ht="72.8" customHeight="1" x14ac:dyDescent="0.3">
      <c r="A32" s="107"/>
      <c r="B32" s="86" t="s">
        <v>98</v>
      </c>
      <c r="C32" s="99"/>
      <c r="D32" s="87"/>
      <c r="E32" s="87">
        <f>E33</f>
        <v>700000</v>
      </c>
      <c r="F32" s="87">
        <f>F33</f>
        <v>611714.57000000007</v>
      </c>
      <c r="G32" s="102"/>
      <c r="H32" s="43"/>
      <c r="I32" s="43"/>
      <c r="J32" s="43"/>
    </row>
    <row r="33" spans="1:10" ht="41.25" customHeight="1" x14ac:dyDescent="0.3">
      <c r="A33" s="107" t="s">
        <v>99</v>
      </c>
      <c r="B33" s="92" t="s">
        <v>100</v>
      </c>
      <c r="C33" s="93" t="s">
        <v>56</v>
      </c>
      <c r="D33" s="94"/>
      <c r="E33" s="94">
        <f>E34+E35</f>
        <v>700000</v>
      </c>
      <c r="F33" s="94">
        <f>F34+F35</f>
        <v>611714.57000000007</v>
      </c>
      <c r="G33" s="102"/>
      <c r="H33" s="43"/>
      <c r="I33" s="43"/>
      <c r="J33" s="43"/>
    </row>
    <row r="34" spans="1:10" ht="41.25" customHeight="1" x14ac:dyDescent="0.3">
      <c r="A34" s="107"/>
      <c r="B34" s="150" t="s">
        <v>101</v>
      </c>
      <c r="C34" s="99">
        <v>2240</v>
      </c>
      <c r="D34" s="100"/>
      <c r="E34" s="100">
        <v>400000</v>
      </c>
      <c r="F34" s="100">
        <v>398334.57</v>
      </c>
      <c r="G34" s="102"/>
      <c r="H34" s="43"/>
      <c r="I34" s="43"/>
      <c r="J34" s="43"/>
    </row>
    <row r="35" spans="1:10" ht="41.25" customHeight="1" x14ac:dyDescent="0.3">
      <c r="A35" s="91"/>
      <c r="B35" s="152"/>
      <c r="C35" s="99">
        <v>2610</v>
      </c>
      <c r="D35" s="100"/>
      <c r="E35" s="100">
        <v>300000</v>
      </c>
      <c r="F35" s="100">
        <f>199866.65+8422.29+5091.06</f>
        <v>213380</v>
      </c>
      <c r="G35" s="102"/>
      <c r="H35" s="43"/>
      <c r="I35" s="43"/>
      <c r="J35" s="43"/>
    </row>
    <row r="36" spans="1:10" ht="32.25" customHeight="1" x14ac:dyDescent="0.3">
      <c r="A36" s="156" t="s">
        <v>104</v>
      </c>
      <c r="B36" s="157"/>
      <c r="C36" s="158"/>
      <c r="D36" s="108">
        <f>D13+D14+D21+D28+D29</f>
        <v>11000000</v>
      </c>
      <c r="E36" s="108">
        <f>E13+E14+E21+E28+E29+E32</f>
        <v>5037850</v>
      </c>
      <c r="F36" s="108">
        <f>F13+F14+F21+F28+F29+F32</f>
        <v>4499806.79</v>
      </c>
      <c r="G36" s="109"/>
    </row>
    <row r="37" spans="1:10" ht="28.5" customHeight="1" x14ac:dyDescent="0.3">
      <c r="A37" s="110">
        <v>3718700</v>
      </c>
      <c r="B37" s="140" t="s">
        <v>105</v>
      </c>
      <c r="C37" s="111"/>
      <c r="D37" s="108">
        <f>D36-E36</f>
        <v>5962150</v>
      </c>
      <c r="E37" s="108"/>
      <c r="F37" s="108"/>
      <c r="G37" s="109"/>
    </row>
    <row r="38" spans="1:10" x14ac:dyDescent="0.3">
      <c r="A38" s="112"/>
      <c r="B38" s="112"/>
      <c r="C38" s="112"/>
      <c r="D38" s="113"/>
      <c r="E38" s="113"/>
      <c r="F38" s="114"/>
      <c r="G38" s="109"/>
    </row>
    <row r="39" spans="1:10" x14ac:dyDescent="0.3">
      <c r="A39" s="39"/>
      <c r="B39" s="39" t="s">
        <v>4</v>
      </c>
      <c r="C39" s="39"/>
      <c r="D39" s="39" t="s">
        <v>5</v>
      </c>
      <c r="E39" s="39"/>
      <c r="F39" s="39"/>
      <c r="G39" s="39"/>
    </row>
    <row r="40" spans="1:10" x14ac:dyDescent="0.3">
      <c r="A40" s="39"/>
      <c r="B40" s="39"/>
      <c r="C40" s="39"/>
      <c r="D40" s="115"/>
      <c r="E40" s="115"/>
      <c r="F40" s="116"/>
      <c r="G40" s="109"/>
    </row>
    <row r="41" spans="1:10" x14ac:dyDescent="0.3">
      <c r="A41" s="39" t="s">
        <v>2</v>
      </c>
      <c r="B41" s="109"/>
      <c r="C41" s="109"/>
      <c r="D41" s="116"/>
      <c r="E41" s="116"/>
      <c r="F41" s="116"/>
      <c r="G41" s="109"/>
    </row>
    <row r="42" spans="1:10" x14ac:dyDescent="0.3">
      <c r="A42" s="43"/>
      <c r="B42" s="43" t="s">
        <v>3</v>
      </c>
      <c r="C42" s="43"/>
      <c r="D42" s="43"/>
      <c r="E42" s="43"/>
      <c r="F42" s="43"/>
      <c r="G42" s="43"/>
    </row>
    <row r="43" spans="1:10" x14ac:dyDescent="0.3">
      <c r="A43" s="43"/>
      <c r="B43" s="43"/>
      <c r="C43" s="43"/>
      <c r="D43" s="43"/>
      <c r="E43" s="43"/>
      <c r="F43" s="43"/>
      <c r="G43" s="43"/>
    </row>
  </sheetData>
  <mergeCells count="15">
    <mergeCell ref="B18:B20"/>
    <mergeCell ref="A24:A27"/>
    <mergeCell ref="B25:B27"/>
    <mergeCell ref="E9:E11"/>
    <mergeCell ref="A36:C36"/>
    <mergeCell ref="D9:D11"/>
    <mergeCell ref="A17:A20"/>
    <mergeCell ref="B34:B35"/>
    <mergeCell ref="E5:G5"/>
    <mergeCell ref="F9:F11"/>
    <mergeCell ref="B9:B11"/>
    <mergeCell ref="A6:F6"/>
    <mergeCell ref="A7:F7"/>
    <mergeCell ref="A9:A11"/>
    <mergeCell ref="C9:C11"/>
  </mergeCells>
  <pageMargins left="0.62" right="0.15748031496062992" top="0.15748031496062992" bottom="0.15748031496062992" header="0.15748031496062992" footer="0.15748031496062992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zoomScaleNormal="100" zoomScaleSheetLayoutView="100" workbookViewId="0">
      <selection activeCell="D5" sqref="D5:F5"/>
    </sheetView>
  </sheetViews>
  <sheetFormatPr defaultColWidth="9.09765625" defaultRowHeight="15.6" x14ac:dyDescent="0.35"/>
  <cols>
    <col min="1" max="1" width="13.3984375" style="17" customWidth="1"/>
    <col min="2" max="2" width="9.09765625" style="17"/>
    <col min="3" max="3" width="39" style="17" customWidth="1"/>
    <col min="4" max="4" width="15.69921875" style="17" customWidth="1"/>
    <col min="5" max="5" width="13.296875" style="17" customWidth="1"/>
    <col min="6" max="6" width="9.3984375" style="17" bestFit="1" customWidth="1"/>
    <col min="7" max="7" width="9.09765625" style="17"/>
    <col min="8" max="8" width="9.8984375" style="17" bestFit="1" customWidth="1"/>
    <col min="9" max="9" width="14.8984375" style="17" customWidth="1"/>
    <col min="10" max="16384" width="9.09765625" style="17"/>
  </cols>
  <sheetData>
    <row r="1" spans="1:7" x14ac:dyDescent="0.35">
      <c r="A1" s="161"/>
      <c r="B1" s="161"/>
      <c r="E1" s="160" t="s">
        <v>24</v>
      </c>
      <c r="F1" s="160"/>
    </row>
    <row r="2" spans="1:7" x14ac:dyDescent="0.35">
      <c r="A2" s="73"/>
      <c r="B2" s="74"/>
      <c r="C2" s="160" t="s">
        <v>113</v>
      </c>
      <c r="D2" s="160"/>
      <c r="E2" s="160"/>
      <c r="F2" s="160"/>
    </row>
    <row r="3" spans="1:7" x14ac:dyDescent="0.35">
      <c r="A3" s="73"/>
      <c r="B3" s="74"/>
      <c r="C3" s="75"/>
      <c r="D3" s="75"/>
      <c r="E3" s="75"/>
      <c r="F3" s="75" t="s">
        <v>78</v>
      </c>
    </row>
    <row r="4" spans="1:7" x14ac:dyDescent="0.35">
      <c r="A4" s="73"/>
      <c r="B4" s="74"/>
      <c r="E4" s="160" t="s">
        <v>6</v>
      </c>
      <c r="F4" s="160"/>
    </row>
    <row r="5" spans="1:7" x14ac:dyDescent="0.35">
      <c r="A5" s="73"/>
      <c r="B5" s="74"/>
      <c r="D5" s="160" t="s">
        <v>115</v>
      </c>
      <c r="E5" s="160"/>
      <c r="F5" s="160"/>
      <c r="G5" s="76"/>
    </row>
    <row r="6" spans="1:7" x14ac:dyDescent="0.35">
      <c r="A6" s="162" t="s">
        <v>23</v>
      </c>
      <c r="B6" s="162"/>
      <c r="C6" s="162"/>
      <c r="D6" s="162"/>
      <c r="E6" s="162"/>
      <c r="F6" s="162"/>
    </row>
    <row r="7" spans="1:7" x14ac:dyDescent="0.35">
      <c r="A7" s="162" t="s">
        <v>7</v>
      </c>
      <c r="B7" s="162"/>
      <c r="C7" s="162"/>
      <c r="D7" s="162"/>
      <c r="E7" s="162"/>
      <c r="F7" s="162"/>
    </row>
    <row r="8" spans="1:7" x14ac:dyDescent="0.35">
      <c r="A8" s="159" t="s">
        <v>94</v>
      </c>
      <c r="B8" s="159"/>
      <c r="C8" s="159"/>
      <c r="D8" s="159"/>
      <c r="E8" s="159"/>
      <c r="F8" s="159"/>
    </row>
    <row r="9" spans="1:7" ht="60.2" x14ac:dyDescent="0.35">
      <c r="A9" s="77" t="s">
        <v>22</v>
      </c>
      <c r="B9" s="77" t="s">
        <v>8</v>
      </c>
      <c r="C9" s="77" t="s">
        <v>9</v>
      </c>
      <c r="D9" s="77" t="s">
        <v>68</v>
      </c>
      <c r="E9" s="77" t="s">
        <v>95</v>
      </c>
      <c r="F9" s="77" t="s">
        <v>25</v>
      </c>
    </row>
    <row r="10" spans="1:7" ht="30.1" x14ac:dyDescent="0.35">
      <c r="A10" s="5"/>
      <c r="B10" s="5"/>
      <c r="C10" s="48" t="s">
        <v>69</v>
      </c>
      <c r="D10" s="117">
        <f>68179+80000+50000</f>
        <v>198179</v>
      </c>
      <c r="E10" s="24"/>
      <c r="F10" s="77"/>
    </row>
    <row r="11" spans="1:7" x14ac:dyDescent="0.35">
      <c r="A11" s="118"/>
      <c r="B11" s="118"/>
      <c r="C11" s="118" t="s">
        <v>10</v>
      </c>
      <c r="D11" s="119">
        <f>D13+D14</f>
        <v>1335000</v>
      </c>
      <c r="E11" s="119">
        <f>E13+E14</f>
        <v>-333432.01</v>
      </c>
      <c r="F11" s="120">
        <f>E11/D11</f>
        <v>-0.24976180524344571</v>
      </c>
    </row>
    <row r="12" spans="1:7" x14ac:dyDescent="0.35">
      <c r="A12" s="121"/>
      <c r="B12" s="121"/>
      <c r="C12" s="121" t="s">
        <v>11</v>
      </c>
      <c r="D12" s="122"/>
      <c r="E12" s="123"/>
      <c r="F12" s="124"/>
    </row>
    <row r="13" spans="1:7" x14ac:dyDescent="0.35">
      <c r="A13" s="125">
        <v>19010000</v>
      </c>
      <c r="B13" s="125"/>
      <c r="C13" s="125" t="s">
        <v>12</v>
      </c>
      <c r="D13" s="126">
        <v>335000</v>
      </c>
      <c r="E13" s="126">
        <v>152966.32</v>
      </c>
      <c r="F13" s="124">
        <f t="shared" ref="F13:F31" si="0">E13/D13</f>
        <v>0.45661588059701497</v>
      </c>
    </row>
    <row r="14" spans="1:7" ht="75.8" x14ac:dyDescent="0.35">
      <c r="A14" s="125">
        <v>24062100</v>
      </c>
      <c r="B14" s="125"/>
      <c r="C14" s="127" t="s">
        <v>13</v>
      </c>
      <c r="D14" s="126">
        <v>1000000</v>
      </c>
      <c r="E14" s="126">
        <v>-486398.33</v>
      </c>
      <c r="F14" s="124">
        <f>E14/D14</f>
        <v>-0.48639832999999999</v>
      </c>
    </row>
    <row r="15" spans="1:7" x14ac:dyDescent="0.35">
      <c r="A15" s="118"/>
      <c r="B15" s="118"/>
      <c r="C15" s="118" t="s">
        <v>14</v>
      </c>
      <c r="D15" s="119">
        <f>D16</f>
        <v>1533179</v>
      </c>
      <c r="E15" s="119">
        <f>E16</f>
        <v>89198.75</v>
      </c>
      <c r="F15" s="120">
        <f t="shared" si="0"/>
        <v>5.8178953664249251E-2</v>
      </c>
    </row>
    <row r="16" spans="1:7" ht="30.1" x14ac:dyDescent="0.35">
      <c r="A16" s="128">
        <v>8340</v>
      </c>
      <c r="B16" s="129" t="s">
        <v>15</v>
      </c>
      <c r="C16" s="6" t="s">
        <v>16</v>
      </c>
      <c r="D16" s="119">
        <f>D18+D31</f>
        <v>1533179</v>
      </c>
      <c r="E16" s="119">
        <f>E18+E31</f>
        <v>89198.75</v>
      </c>
      <c r="F16" s="120">
        <f t="shared" si="0"/>
        <v>5.8178953664249251E-2</v>
      </c>
    </row>
    <row r="17" spans="1:6" x14ac:dyDescent="0.35">
      <c r="A17" s="118"/>
      <c r="B17" s="118"/>
      <c r="C17" s="46" t="s">
        <v>17</v>
      </c>
      <c r="D17" s="119"/>
      <c r="E17" s="123"/>
      <c r="F17" s="124"/>
    </row>
    <row r="18" spans="1:6" x14ac:dyDescent="0.35">
      <c r="A18" s="118"/>
      <c r="B18" s="118"/>
      <c r="C18" s="130" t="s">
        <v>18</v>
      </c>
      <c r="D18" s="131">
        <f>SUM(D19:D30)</f>
        <v>1335000</v>
      </c>
      <c r="E18" s="131">
        <f>SUM(E19:E30)</f>
        <v>43200</v>
      </c>
      <c r="F18" s="132">
        <f t="shared" si="0"/>
        <v>3.2359550561797755E-2</v>
      </c>
    </row>
    <row r="19" spans="1:6" ht="75.25" x14ac:dyDescent="0.35">
      <c r="A19" s="129" t="s">
        <v>19</v>
      </c>
      <c r="B19" s="129" t="s">
        <v>15</v>
      </c>
      <c r="C19" s="6" t="s">
        <v>70</v>
      </c>
      <c r="D19" s="126">
        <v>150000</v>
      </c>
      <c r="E19" s="126">
        <v>0</v>
      </c>
      <c r="F19" s="124">
        <f t="shared" si="0"/>
        <v>0</v>
      </c>
    </row>
    <row r="20" spans="1:6" ht="75.25" x14ac:dyDescent="0.35">
      <c r="A20" s="129" t="s">
        <v>19</v>
      </c>
      <c r="B20" s="129" t="s">
        <v>15</v>
      </c>
      <c r="C20" s="6" t="s">
        <v>71</v>
      </c>
      <c r="D20" s="126">
        <v>43200</v>
      </c>
      <c r="E20" s="126">
        <v>43200</v>
      </c>
      <c r="F20" s="124">
        <f t="shared" si="0"/>
        <v>1</v>
      </c>
    </row>
    <row r="21" spans="1:6" ht="75.25" x14ac:dyDescent="0.35">
      <c r="A21" s="129" t="s">
        <v>19</v>
      </c>
      <c r="B21" s="129" t="s">
        <v>15</v>
      </c>
      <c r="C21" s="6" t="s">
        <v>72</v>
      </c>
      <c r="D21" s="126">
        <v>50000</v>
      </c>
      <c r="E21" s="126">
        <v>0</v>
      </c>
      <c r="F21" s="124">
        <f t="shared" si="0"/>
        <v>0</v>
      </c>
    </row>
    <row r="22" spans="1:6" ht="64.5" customHeight="1" x14ac:dyDescent="0.35">
      <c r="A22" s="129" t="s">
        <v>19</v>
      </c>
      <c r="B22" s="129" t="s">
        <v>15</v>
      </c>
      <c r="C22" s="6" t="s">
        <v>73</v>
      </c>
      <c r="D22" s="126">
        <v>250000</v>
      </c>
      <c r="E22" s="126">
        <v>0</v>
      </c>
      <c r="F22" s="124">
        <f t="shared" si="0"/>
        <v>0</v>
      </c>
    </row>
    <row r="23" spans="1:6" ht="60.2" x14ac:dyDescent="0.35">
      <c r="A23" s="129" t="s">
        <v>19</v>
      </c>
      <c r="B23" s="129" t="s">
        <v>15</v>
      </c>
      <c r="C23" s="6" t="s">
        <v>20</v>
      </c>
      <c r="D23" s="126">
        <v>50000</v>
      </c>
      <c r="E23" s="126">
        <v>0</v>
      </c>
      <c r="F23" s="124">
        <f t="shared" si="0"/>
        <v>0</v>
      </c>
    </row>
    <row r="24" spans="1:6" ht="47.95" customHeight="1" x14ac:dyDescent="0.35">
      <c r="A24" s="129" t="s">
        <v>19</v>
      </c>
      <c r="B24" s="129" t="s">
        <v>15</v>
      </c>
      <c r="C24" s="6" t="s">
        <v>74</v>
      </c>
      <c r="D24" s="126">
        <f>6500+25000+2000</f>
        <v>33500</v>
      </c>
      <c r="E24" s="126">
        <v>0</v>
      </c>
      <c r="F24" s="124">
        <f t="shared" si="0"/>
        <v>0</v>
      </c>
    </row>
    <row r="25" spans="1:6" ht="135.4" x14ac:dyDescent="0.35">
      <c r="A25" s="129" t="s">
        <v>19</v>
      </c>
      <c r="B25" s="129" t="s">
        <v>15</v>
      </c>
      <c r="C25" s="6" t="s">
        <v>75</v>
      </c>
      <c r="D25" s="126">
        <f>22615+23000</f>
        <v>45615</v>
      </c>
      <c r="E25" s="126">
        <v>0</v>
      </c>
      <c r="F25" s="124">
        <f t="shared" si="0"/>
        <v>0</v>
      </c>
    </row>
    <row r="26" spans="1:6" ht="65.3" customHeight="1" x14ac:dyDescent="0.35">
      <c r="A26" s="129" t="s">
        <v>19</v>
      </c>
      <c r="B26" s="129" t="s">
        <v>15</v>
      </c>
      <c r="C26" s="6" t="s">
        <v>76</v>
      </c>
      <c r="D26" s="126">
        <v>150000</v>
      </c>
      <c r="E26" s="126">
        <v>0</v>
      </c>
      <c r="F26" s="124">
        <f t="shared" si="0"/>
        <v>0</v>
      </c>
    </row>
    <row r="27" spans="1:6" ht="30.1" x14ac:dyDescent="0.35">
      <c r="A27" s="129" t="s">
        <v>19</v>
      </c>
      <c r="B27" s="129" t="s">
        <v>15</v>
      </c>
      <c r="C27" s="6" t="s">
        <v>77</v>
      </c>
      <c r="D27" s="139">
        <f>100000-49000-2000</f>
        <v>49000</v>
      </c>
      <c r="E27" s="126">
        <v>0</v>
      </c>
      <c r="F27" s="124">
        <f t="shared" si="0"/>
        <v>0</v>
      </c>
    </row>
    <row r="28" spans="1:6" ht="30.1" x14ac:dyDescent="0.35">
      <c r="A28" s="129" t="s">
        <v>21</v>
      </c>
      <c r="B28" s="129" t="s">
        <v>15</v>
      </c>
      <c r="C28" s="6" t="s">
        <v>77</v>
      </c>
      <c r="D28" s="139">
        <v>49000</v>
      </c>
      <c r="E28" s="126">
        <v>0</v>
      </c>
      <c r="F28" s="124">
        <f t="shared" ref="F28:F30" si="1">E28/D28</f>
        <v>0</v>
      </c>
    </row>
    <row r="29" spans="1:6" ht="30.1" x14ac:dyDescent="0.35">
      <c r="A29" s="129" t="s">
        <v>21</v>
      </c>
      <c r="B29" s="129" t="s">
        <v>15</v>
      </c>
      <c r="C29" s="6" t="s">
        <v>102</v>
      </c>
      <c r="D29" s="139">
        <v>300000</v>
      </c>
      <c r="E29" s="126">
        <v>0</v>
      </c>
      <c r="F29" s="124">
        <f t="shared" si="1"/>
        <v>0</v>
      </c>
    </row>
    <row r="30" spans="1:6" ht="30.1" x14ac:dyDescent="0.35">
      <c r="A30" s="129" t="s">
        <v>21</v>
      </c>
      <c r="B30" s="129" t="s">
        <v>15</v>
      </c>
      <c r="C30" s="6" t="s">
        <v>103</v>
      </c>
      <c r="D30" s="139">
        <v>164685</v>
      </c>
      <c r="E30" s="126">
        <v>0</v>
      </c>
      <c r="F30" s="124">
        <f t="shared" si="1"/>
        <v>0</v>
      </c>
    </row>
    <row r="31" spans="1:6" x14ac:dyDescent="0.35">
      <c r="A31" s="118"/>
      <c r="B31" s="118"/>
      <c r="C31" s="130" t="s">
        <v>37</v>
      </c>
      <c r="D31" s="131">
        <f>D32+D33+D34+D35+D36</f>
        <v>198179</v>
      </c>
      <c r="E31" s="131">
        <f>E32+E33+E34+E35+E36</f>
        <v>45998.75</v>
      </c>
      <c r="F31" s="132">
        <f t="shared" si="0"/>
        <v>0.23210708500900701</v>
      </c>
    </row>
    <row r="32" spans="1:6" ht="90.3" x14ac:dyDescent="0.35">
      <c r="A32" s="129" t="s">
        <v>21</v>
      </c>
      <c r="B32" s="129" t="s">
        <v>15</v>
      </c>
      <c r="C32" s="133" t="s">
        <v>106</v>
      </c>
      <c r="D32" s="126">
        <v>32000</v>
      </c>
      <c r="E32" s="126">
        <v>31295.13</v>
      </c>
      <c r="F32" s="124">
        <f t="shared" ref="F32:F35" si="2">E32/D32</f>
        <v>0.97797281250000001</v>
      </c>
    </row>
    <row r="33" spans="1:7" ht="90.3" x14ac:dyDescent="0.35">
      <c r="A33" s="129" t="s">
        <v>21</v>
      </c>
      <c r="B33" s="129" t="s">
        <v>15</v>
      </c>
      <c r="C33" s="133" t="s">
        <v>107</v>
      </c>
      <c r="D33" s="126">
        <v>15000</v>
      </c>
      <c r="E33" s="126">
        <f>14703.62</f>
        <v>14703.62</v>
      </c>
      <c r="F33" s="124">
        <f t="shared" si="2"/>
        <v>0.98024133333333341</v>
      </c>
    </row>
    <row r="34" spans="1:7" ht="78.75" customHeight="1" x14ac:dyDescent="0.35">
      <c r="A34" s="129" t="s">
        <v>21</v>
      </c>
      <c r="B34" s="129" t="s">
        <v>15</v>
      </c>
      <c r="C34" s="133" t="s">
        <v>108</v>
      </c>
      <c r="D34" s="126">
        <v>21179</v>
      </c>
      <c r="E34" s="126">
        <v>0</v>
      </c>
      <c r="F34" s="124">
        <f t="shared" si="2"/>
        <v>0</v>
      </c>
    </row>
    <row r="35" spans="1:7" ht="80.2" customHeight="1" x14ac:dyDescent="0.35">
      <c r="A35" s="129" t="s">
        <v>21</v>
      </c>
      <c r="B35" s="129" t="s">
        <v>15</v>
      </c>
      <c r="C35" s="133" t="s">
        <v>109</v>
      </c>
      <c r="D35" s="126">
        <v>80000</v>
      </c>
      <c r="E35" s="126">
        <v>0</v>
      </c>
      <c r="F35" s="124">
        <f t="shared" si="2"/>
        <v>0</v>
      </c>
    </row>
    <row r="36" spans="1:7" ht="80.2" customHeight="1" x14ac:dyDescent="0.35">
      <c r="A36" s="129" t="s">
        <v>21</v>
      </c>
      <c r="B36" s="129" t="s">
        <v>15</v>
      </c>
      <c r="C36" s="133" t="s">
        <v>110</v>
      </c>
      <c r="D36" s="139">
        <v>50000</v>
      </c>
      <c r="E36" s="126">
        <v>0</v>
      </c>
      <c r="F36" s="124">
        <f t="shared" ref="F36" si="3">E36/D36</f>
        <v>0</v>
      </c>
    </row>
    <row r="37" spans="1:7" ht="7.55" customHeight="1" x14ac:dyDescent="0.35">
      <c r="A37" s="35"/>
      <c r="B37" s="35"/>
      <c r="C37" s="134"/>
      <c r="D37" s="135"/>
      <c r="E37" s="136"/>
      <c r="F37" s="137"/>
    </row>
    <row r="38" spans="1:7" x14ac:dyDescent="0.35">
      <c r="A38" s="35"/>
      <c r="B38" s="36"/>
      <c r="C38" s="37" t="s">
        <v>4</v>
      </c>
      <c r="D38" s="38"/>
      <c r="E38" s="15" t="s">
        <v>5</v>
      </c>
      <c r="F38" s="15"/>
    </row>
    <row r="39" spans="1:7" ht="9" customHeight="1" x14ac:dyDescent="0.35">
      <c r="A39" s="15"/>
      <c r="B39" s="15"/>
      <c r="C39" s="15"/>
      <c r="D39" s="15"/>
      <c r="E39" s="15"/>
      <c r="F39" s="15"/>
    </row>
    <row r="40" spans="1:7" x14ac:dyDescent="0.35">
      <c r="A40" s="39" t="s">
        <v>2</v>
      </c>
      <c r="B40" s="74"/>
      <c r="C40" s="74"/>
      <c r="D40" s="138"/>
    </row>
    <row r="41" spans="1:7" x14ac:dyDescent="0.35">
      <c r="A41" s="43"/>
      <c r="B41" s="43" t="s">
        <v>3</v>
      </c>
      <c r="D41" s="43"/>
      <c r="E41" s="43"/>
      <c r="F41" s="43"/>
      <c r="G41" s="43"/>
    </row>
    <row r="42" spans="1:7" x14ac:dyDescent="0.35">
      <c r="D42" s="138"/>
    </row>
    <row r="43" spans="1:7" x14ac:dyDescent="0.35">
      <c r="D43" s="138"/>
    </row>
    <row r="44" spans="1:7" x14ac:dyDescent="0.35">
      <c r="D44" s="138"/>
    </row>
    <row r="45" spans="1:7" x14ac:dyDescent="0.35">
      <c r="D45" s="138"/>
    </row>
  </sheetData>
  <mergeCells count="8">
    <mergeCell ref="A8:F8"/>
    <mergeCell ref="D5:F5"/>
    <mergeCell ref="C2:F2"/>
    <mergeCell ref="E1:F1"/>
    <mergeCell ref="E4:F4"/>
    <mergeCell ref="A1:B1"/>
    <mergeCell ref="A6:F6"/>
    <mergeCell ref="A7:F7"/>
  </mergeCells>
  <pageMargins left="0.35433070866141736" right="0.15748031496062992" top="0.15748031496062992" bottom="0.19685039370078741" header="0.15748031496062992" footer="0.15748031496062992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B1" zoomScaleNormal="100" workbookViewId="0">
      <selection activeCell="F5" sqref="F5"/>
    </sheetView>
  </sheetViews>
  <sheetFormatPr defaultColWidth="9.09765625" defaultRowHeight="15.6" x14ac:dyDescent="0.35"/>
  <cols>
    <col min="1" max="1" width="13.3984375" style="17" customWidth="1"/>
    <col min="2" max="2" width="12.69921875" style="17" customWidth="1"/>
    <col min="3" max="3" width="35.296875" style="17" customWidth="1"/>
    <col min="4" max="4" width="14.8984375" style="17" customWidth="1"/>
    <col min="5" max="5" width="15.09765625" style="17" bestFit="1" customWidth="1"/>
    <col min="6" max="6" width="10.69921875" style="17" customWidth="1"/>
    <col min="7" max="7" width="10.09765625" style="17" bestFit="1" customWidth="1"/>
    <col min="8" max="9" width="11.296875" style="17" bestFit="1" customWidth="1"/>
    <col min="10" max="16384" width="9.09765625" style="17"/>
  </cols>
  <sheetData>
    <row r="1" spans="1:9" x14ac:dyDescent="0.35">
      <c r="A1" s="14"/>
      <c r="B1" s="15"/>
      <c r="C1" s="15"/>
      <c r="D1" s="16"/>
      <c r="F1" s="16" t="s">
        <v>35</v>
      </c>
    </row>
    <row r="2" spans="1:9" x14ac:dyDescent="0.35">
      <c r="A2" s="18"/>
      <c r="B2" s="15"/>
      <c r="C2" s="15"/>
      <c r="D2" s="16"/>
      <c r="F2" s="16" t="s">
        <v>112</v>
      </c>
    </row>
    <row r="3" spans="1:9" x14ac:dyDescent="0.35">
      <c r="A3" s="18"/>
      <c r="B3" s="15"/>
      <c r="C3" s="15"/>
      <c r="D3" s="16"/>
      <c r="F3" s="16" t="s">
        <v>78</v>
      </c>
    </row>
    <row r="4" spans="1:9" x14ac:dyDescent="0.35">
      <c r="A4" s="18"/>
      <c r="B4" s="15"/>
      <c r="C4" s="15"/>
      <c r="D4" s="16"/>
      <c r="F4" s="16" t="s">
        <v>6</v>
      </c>
    </row>
    <row r="5" spans="1:9" x14ac:dyDescent="0.35">
      <c r="A5" s="14"/>
      <c r="B5" s="15"/>
      <c r="C5" s="15"/>
      <c r="D5" s="16"/>
      <c r="F5" s="16" t="s">
        <v>116</v>
      </c>
    </row>
    <row r="6" spans="1:9" x14ac:dyDescent="0.35">
      <c r="A6" s="164" t="s">
        <v>23</v>
      </c>
      <c r="B6" s="164"/>
      <c r="C6" s="164"/>
      <c r="D6" s="164"/>
      <c r="E6" s="164"/>
      <c r="F6" s="164"/>
    </row>
    <row r="7" spans="1:9" x14ac:dyDescent="0.35">
      <c r="A7" s="163" t="s">
        <v>90</v>
      </c>
      <c r="B7" s="163"/>
      <c r="C7" s="163"/>
      <c r="D7" s="163"/>
      <c r="E7" s="163"/>
      <c r="F7" s="163"/>
    </row>
    <row r="8" spans="1:9" ht="8.1999999999999993" customHeight="1" x14ac:dyDescent="0.35">
      <c r="A8" s="165"/>
      <c r="B8" s="165"/>
      <c r="C8" s="165"/>
      <c r="D8" s="165"/>
    </row>
    <row r="9" spans="1:9" ht="75.25" x14ac:dyDescent="0.35">
      <c r="A9" s="19" t="s">
        <v>26</v>
      </c>
      <c r="B9" s="19" t="s">
        <v>8</v>
      </c>
      <c r="C9" s="19" t="s">
        <v>9</v>
      </c>
      <c r="D9" s="19" t="s">
        <v>82</v>
      </c>
      <c r="E9" s="20" t="s">
        <v>89</v>
      </c>
      <c r="F9" s="20" t="s">
        <v>25</v>
      </c>
    </row>
    <row r="10" spans="1:9" ht="45.15" x14ac:dyDescent="0.35">
      <c r="A10" s="19"/>
      <c r="B10" s="19"/>
      <c r="C10" s="48" t="s">
        <v>91</v>
      </c>
      <c r="D10" s="30">
        <v>3100000</v>
      </c>
      <c r="E10" s="20"/>
      <c r="F10" s="20"/>
    </row>
    <row r="11" spans="1:9" x14ac:dyDescent="0.35">
      <c r="A11" s="7"/>
      <c r="B11" s="7"/>
      <c r="C11" s="7" t="s">
        <v>27</v>
      </c>
      <c r="D11" s="30">
        <f>D13+D14</f>
        <v>13185000</v>
      </c>
      <c r="E11" s="30">
        <f>E13+E14</f>
        <v>7031054.1699999999</v>
      </c>
      <c r="F11" s="31">
        <f t="shared" ref="F11:F13" si="0">E11/D11</f>
        <v>0.53326159802806217</v>
      </c>
      <c r="H11" s="49"/>
    </row>
    <row r="12" spans="1:9" x14ac:dyDescent="0.35">
      <c r="A12" s="7"/>
      <c r="B12" s="9"/>
      <c r="C12" s="9" t="s">
        <v>11</v>
      </c>
      <c r="D12" s="30"/>
      <c r="E12" s="32"/>
      <c r="F12" s="25"/>
    </row>
    <row r="13" spans="1:9" ht="30.1" x14ac:dyDescent="0.35">
      <c r="A13" s="5" t="s">
        <v>81</v>
      </c>
      <c r="B13" s="21"/>
      <c r="C13" s="22" t="s">
        <v>79</v>
      </c>
      <c r="D13" s="23">
        <f>2650000+10240000</f>
        <v>12890000</v>
      </c>
      <c r="E13" s="24">
        <f>1539623.73+5320112.87</f>
        <v>6859736.5999999996</v>
      </c>
      <c r="F13" s="25">
        <f t="shared" si="0"/>
        <v>0.53217506594259112</v>
      </c>
    </row>
    <row r="14" spans="1:9" x14ac:dyDescent="0.35">
      <c r="A14" s="33"/>
      <c r="B14" s="6"/>
      <c r="C14" s="6" t="s">
        <v>28</v>
      </c>
      <c r="D14" s="23">
        <f>D15+D16</f>
        <v>295000</v>
      </c>
      <c r="E14" s="23">
        <f>E15+E16</f>
        <v>171317.57</v>
      </c>
      <c r="F14" s="25">
        <f>E14/D14</f>
        <v>0.58073752542372881</v>
      </c>
      <c r="I14" s="49"/>
    </row>
    <row r="15" spans="1:9" ht="30.1" x14ac:dyDescent="0.35">
      <c r="A15" s="26">
        <v>18011000</v>
      </c>
      <c r="B15" s="9"/>
      <c r="C15" s="9" t="s">
        <v>29</v>
      </c>
      <c r="D15" s="27">
        <v>100000</v>
      </c>
      <c r="E15" s="28">
        <v>25000</v>
      </c>
      <c r="F15" s="29">
        <f>E15/D15</f>
        <v>0.25</v>
      </c>
    </row>
    <row r="16" spans="1:9" ht="30.1" x14ac:dyDescent="0.35">
      <c r="A16" s="26">
        <v>18011100</v>
      </c>
      <c r="B16" s="9"/>
      <c r="C16" s="9" t="s">
        <v>30</v>
      </c>
      <c r="D16" s="27">
        <v>195000</v>
      </c>
      <c r="E16" s="28">
        <v>146317.57</v>
      </c>
      <c r="F16" s="29">
        <f>E16/D16</f>
        <v>0.7503465128205129</v>
      </c>
    </row>
    <row r="17" spans="1:7" x14ac:dyDescent="0.35">
      <c r="A17" s="26"/>
      <c r="B17" s="9"/>
      <c r="C17" s="9" t="s">
        <v>92</v>
      </c>
      <c r="D17" s="27">
        <v>4100000</v>
      </c>
      <c r="E17" s="28"/>
      <c r="F17" s="29"/>
    </row>
    <row r="18" spans="1:7" x14ac:dyDescent="0.35">
      <c r="A18" s="7"/>
      <c r="B18" s="44"/>
      <c r="C18" s="7" t="s">
        <v>14</v>
      </c>
      <c r="D18" s="30">
        <f>D20</f>
        <v>20385000</v>
      </c>
      <c r="E18" s="30">
        <f>E20</f>
        <v>5586992.4000000004</v>
      </c>
      <c r="F18" s="31">
        <f t="shared" ref="F18:F26" si="1">E18/D18</f>
        <v>0.27407370125091979</v>
      </c>
    </row>
    <row r="19" spans="1:7" x14ac:dyDescent="0.35">
      <c r="A19" s="7"/>
      <c r="B19" s="8"/>
      <c r="C19" s="9" t="s">
        <v>11</v>
      </c>
      <c r="D19" s="10"/>
      <c r="E19" s="28"/>
      <c r="F19" s="29"/>
    </row>
    <row r="20" spans="1:7" x14ac:dyDescent="0.35">
      <c r="A20" s="7"/>
      <c r="B20" s="11"/>
      <c r="C20" s="12" t="s">
        <v>31</v>
      </c>
      <c r="D20" s="13">
        <f>D21</f>
        <v>20385000</v>
      </c>
      <c r="E20" s="13">
        <f>E21</f>
        <v>5586992.4000000004</v>
      </c>
      <c r="F20" s="45">
        <f t="shared" si="1"/>
        <v>0.27407370125091979</v>
      </c>
    </row>
    <row r="21" spans="1:7" ht="60.2" x14ac:dyDescent="0.35">
      <c r="A21" s="169">
        <v>7461</v>
      </c>
      <c r="B21" s="166" t="s">
        <v>32</v>
      </c>
      <c r="C21" s="21" t="s">
        <v>33</v>
      </c>
      <c r="D21" s="23">
        <f>D22+D24</f>
        <v>20385000</v>
      </c>
      <c r="E21" s="23">
        <f>E22+E24</f>
        <v>5586992.4000000004</v>
      </c>
      <c r="F21" s="25">
        <f t="shared" si="1"/>
        <v>0.27407370125091979</v>
      </c>
    </row>
    <row r="22" spans="1:7" ht="45.7" x14ac:dyDescent="0.35">
      <c r="A22" s="170"/>
      <c r="B22" s="167"/>
      <c r="C22" s="46" t="s">
        <v>80</v>
      </c>
      <c r="D22" s="27">
        <v>14285000</v>
      </c>
      <c r="E22" s="47">
        <v>5586992.4000000004</v>
      </c>
      <c r="F22" s="29">
        <f t="shared" si="1"/>
        <v>0.3911090234511726</v>
      </c>
    </row>
    <row r="23" spans="1:7" x14ac:dyDescent="0.35">
      <c r="A23" s="170"/>
      <c r="B23" s="167"/>
      <c r="C23" s="12" t="s">
        <v>34</v>
      </c>
      <c r="D23" s="27">
        <f>D24</f>
        <v>6100000</v>
      </c>
      <c r="E23" s="27">
        <f>E24</f>
        <v>0</v>
      </c>
      <c r="F23" s="29">
        <f t="shared" si="1"/>
        <v>0</v>
      </c>
    </row>
    <row r="24" spans="1:7" ht="60.2" x14ac:dyDescent="0.35">
      <c r="A24" s="170"/>
      <c r="B24" s="167"/>
      <c r="C24" s="21" t="s">
        <v>33</v>
      </c>
      <c r="D24" s="27">
        <f>D25+D26</f>
        <v>6100000</v>
      </c>
      <c r="E24" s="47">
        <v>0</v>
      </c>
      <c r="F24" s="29">
        <f t="shared" si="1"/>
        <v>0</v>
      </c>
    </row>
    <row r="25" spans="1:7" ht="60.75" x14ac:dyDescent="0.35">
      <c r="A25" s="170"/>
      <c r="B25" s="167"/>
      <c r="C25" s="46" t="s">
        <v>87</v>
      </c>
      <c r="D25" s="27">
        <v>6000000</v>
      </c>
      <c r="E25" s="47">
        <v>0</v>
      </c>
      <c r="F25" s="29">
        <f t="shared" si="1"/>
        <v>0</v>
      </c>
    </row>
    <row r="26" spans="1:7" ht="60.75" x14ac:dyDescent="0.35">
      <c r="A26" s="171"/>
      <c r="B26" s="168"/>
      <c r="C26" s="46" t="s">
        <v>88</v>
      </c>
      <c r="D26" s="27">
        <v>100000</v>
      </c>
      <c r="E26" s="47">
        <v>0</v>
      </c>
      <c r="F26" s="29">
        <f t="shared" si="1"/>
        <v>0</v>
      </c>
    </row>
    <row r="27" spans="1:7" x14ac:dyDescent="0.35">
      <c r="A27" s="1"/>
      <c r="B27" s="2"/>
      <c r="C27" s="3"/>
      <c r="D27" s="4"/>
      <c r="E27" s="34"/>
      <c r="F27" s="34"/>
    </row>
    <row r="28" spans="1:7" x14ac:dyDescent="0.35">
      <c r="A28" s="35"/>
      <c r="B28" s="36"/>
      <c r="C28" s="37" t="s">
        <v>4</v>
      </c>
      <c r="D28" s="38"/>
      <c r="E28" s="34" t="s">
        <v>5</v>
      </c>
      <c r="F28" s="34"/>
    </row>
    <row r="29" spans="1:7" ht="7.55" customHeight="1" x14ac:dyDescent="0.35">
      <c r="A29" s="1"/>
      <c r="B29" s="2"/>
      <c r="C29" s="3"/>
      <c r="D29" s="4"/>
      <c r="E29" s="34"/>
      <c r="F29" s="34"/>
    </row>
    <row r="30" spans="1:7" x14ac:dyDescent="0.35">
      <c r="A30" s="39" t="s">
        <v>2</v>
      </c>
      <c r="B30" s="40"/>
      <c r="C30" s="40"/>
      <c r="D30" s="41"/>
      <c r="E30" s="42"/>
      <c r="F30" s="42"/>
    </row>
    <row r="31" spans="1:7" x14ac:dyDescent="0.35">
      <c r="A31" s="39"/>
      <c r="B31" s="39" t="s">
        <v>3</v>
      </c>
      <c r="C31" s="42"/>
      <c r="D31" s="39"/>
      <c r="E31" s="39"/>
      <c r="F31" s="39"/>
      <c r="G31" s="43"/>
    </row>
  </sheetData>
  <mergeCells count="5">
    <mergeCell ref="A7:F7"/>
    <mergeCell ref="A6:F6"/>
    <mergeCell ref="A8:D8"/>
    <mergeCell ref="B21:B26"/>
    <mergeCell ref="A21:A26"/>
  </mergeCells>
  <pageMargins left="0.15748031496062992" right="0.11811023622047245" top="0.15748031496062992" bottom="0.15748031496062992" header="0.15748031496062992" footer="0.15748031496062992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zoomScale="80" zoomScaleNormal="100" zoomScaleSheetLayoutView="80" workbookViewId="0">
      <selection activeCell="F5" sqref="F5"/>
    </sheetView>
  </sheetViews>
  <sheetFormatPr defaultColWidth="9.09765625" defaultRowHeight="15.6" x14ac:dyDescent="0.35"/>
  <cols>
    <col min="1" max="1" width="13.69921875" style="17" customWidth="1"/>
    <col min="2" max="2" width="11.296875" style="17" customWidth="1"/>
    <col min="3" max="3" width="60.09765625" style="17" customWidth="1"/>
    <col min="4" max="4" width="17" style="17" customWidth="1"/>
    <col min="5" max="5" width="16" style="17" customWidth="1"/>
    <col min="6" max="6" width="10.296875" style="17" bestFit="1" customWidth="1"/>
    <col min="7" max="9" width="9.09765625" style="17"/>
    <col min="10" max="10" width="14.296875" style="17" bestFit="1" customWidth="1"/>
    <col min="11" max="16384" width="9.09765625" style="17"/>
  </cols>
  <sheetData>
    <row r="1" spans="1:6" x14ac:dyDescent="0.35">
      <c r="A1" s="14"/>
      <c r="B1" s="15"/>
      <c r="C1" s="15"/>
      <c r="D1" s="16"/>
      <c r="F1" s="16" t="s">
        <v>48</v>
      </c>
    </row>
    <row r="2" spans="1:6" x14ac:dyDescent="0.35">
      <c r="A2" s="18"/>
      <c r="B2" s="15"/>
      <c r="C2" s="15"/>
      <c r="D2" s="16"/>
      <c r="F2" s="16" t="s">
        <v>113</v>
      </c>
    </row>
    <row r="3" spans="1:6" x14ac:dyDescent="0.35">
      <c r="A3" s="18"/>
      <c r="B3" s="15"/>
      <c r="C3" s="15"/>
      <c r="D3" s="16"/>
      <c r="F3" s="16" t="s">
        <v>78</v>
      </c>
    </row>
    <row r="4" spans="1:6" x14ac:dyDescent="0.35">
      <c r="A4" s="18"/>
      <c r="B4" s="15"/>
      <c r="C4" s="15"/>
      <c r="D4" s="16"/>
      <c r="F4" s="16" t="s">
        <v>6</v>
      </c>
    </row>
    <row r="5" spans="1:6" x14ac:dyDescent="0.35">
      <c r="A5" s="14"/>
      <c r="B5" s="15"/>
      <c r="C5" s="15"/>
      <c r="D5" s="16"/>
      <c r="F5" s="16" t="s">
        <v>117</v>
      </c>
    </row>
    <row r="6" spans="1:6" x14ac:dyDescent="0.35">
      <c r="A6" s="164" t="s">
        <v>23</v>
      </c>
      <c r="B6" s="164"/>
      <c r="C6" s="164"/>
      <c r="D6" s="164"/>
      <c r="E6" s="164"/>
      <c r="F6" s="164"/>
    </row>
    <row r="7" spans="1:6" ht="15.75" customHeight="1" x14ac:dyDescent="0.35">
      <c r="A7" s="163" t="s">
        <v>93</v>
      </c>
      <c r="B7" s="163"/>
      <c r="C7" s="163"/>
      <c r="D7" s="163"/>
      <c r="E7" s="163"/>
      <c r="F7" s="163"/>
    </row>
    <row r="8" spans="1:6" x14ac:dyDescent="0.35">
      <c r="A8" s="15"/>
      <c r="B8" s="15"/>
      <c r="C8" s="15"/>
      <c r="D8" s="15"/>
    </row>
    <row r="9" spans="1:6" ht="45.15" x14ac:dyDescent="0.35">
      <c r="A9" s="50" t="s">
        <v>38</v>
      </c>
      <c r="B9" s="19" t="s">
        <v>8</v>
      </c>
      <c r="C9" s="50" t="s">
        <v>9</v>
      </c>
      <c r="D9" s="50" t="s">
        <v>86</v>
      </c>
      <c r="E9" s="20" t="s">
        <v>89</v>
      </c>
      <c r="F9" s="20" t="s">
        <v>25</v>
      </c>
    </row>
    <row r="10" spans="1:6" x14ac:dyDescent="0.35">
      <c r="A10" s="7"/>
      <c r="B10" s="7"/>
      <c r="C10" s="7" t="s">
        <v>83</v>
      </c>
      <c r="D10" s="51">
        <f>598614+4358135</f>
        <v>4956749</v>
      </c>
      <c r="E10" s="52"/>
      <c r="F10" s="53"/>
    </row>
    <row r="11" spans="1:6" x14ac:dyDescent="0.35">
      <c r="A11" s="7"/>
      <c r="B11" s="7"/>
      <c r="C11" s="7" t="s">
        <v>27</v>
      </c>
      <c r="D11" s="51">
        <f>D13</f>
        <v>0</v>
      </c>
      <c r="E11" s="51">
        <f>E13</f>
        <v>0</v>
      </c>
      <c r="F11" s="54"/>
    </row>
    <row r="12" spans="1:6" x14ac:dyDescent="0.35">
      <c r="A12" s="7"/>
      <c r="B12" s="9"/>
      <c r="C12" s="9" t="s">
        <v>11</v>
      </c>
      <c r="D12" s="51"/>
      <c r="E12" s="52"/>
      <c r="F12" s="53"/>
    </row>
    <row r="13" spans="1:6" ht="45.15" x14ac:dyDescent="0.35">
      <c r="A13" s="55">
        <v>50110000</v>
      </c>
      <c r="B13" s="6"/>
      <c r="C13" s="6" t="s">
        <v>39</v>
      </c>
      <c r="D13" s="56">
        <v>0</v>
      </c>
      <c r="E13" s="52">
        <v>0</v>
      </c>
      <c r="F13" s="53"/>
    </row>
    <row r="14" spans="1:6" x14ac:dyDescent="0.35">
      <c r="A14" s="7"/>
      <c r="B14" s="7"/>
      <c r="C14" s="7" t="s">
        <v>14</v>
      </c>
      <c r="D14" s="51">
        <f>D16</f>
        <v>4956749</v>
      </c>
      <c r="E14" s="51">
        <f>E16</f>
        <v>77131</v>
      </c>
      <c r="F14" s="54">
        <f>E14/D14</f>
        <v>1.5560804067343333E-2</v>
      </c>
    </row>
    <row r="15" spans="1:6" x14ac:dyDescent="0.35">
      <c r="A15" s="7"/>
      <c r="B15" s="9"/>
      <c r="C15" s="9" t="s">
        <v>11</v>
      </c>
      <c r="D15" s="51"/>
      <c r="E15" s="52"/>
      <c r="F15" s="54"/>
    </row>
    <row r="16" spans="1:6" x14ac:dyDescent="0.35">
      <c r="A16" s="21"/>
      <c r="B16" s="6"/>
      <c r="C16" s="57" t="s">
        <v>34</v>
      </c>
      <c r="D16" s="51">
        <f>D17+D20</f>
        <v>4956749</v>
      </c>
      <c r="E16" s="51">
        <f>E17+E20</f>
        <v>77131</v>
      </c>
      <c r="F16" s="54">
        <f>E16/D16</f>
        <v>1.5560804067343333E-2</v>
      </c>
    </row>
    <row r="17" spans="1:10" ht="258.75" customHeight="1" x14ac:dyDescent="0.35">
      <c r="A17" s="55">
        <v>1217691</v>
      </c>
      <c r="B17" s="58" t="s">
        <v>40</v>
      </c>
      <c r="C17" s="141" t="s">
        <v>111</v>
      </c>
      <c r="D17" s="56">
        <f>D19</f>
        <v>77131</v>
      </c>
      <c r="E17" s="56">
        <f>E19</f>
        <v>77131</v>
      </c>
      <c r="F17" s="53">
        <f>E17/D17</f>
        <v>1</v>
      </c>
      <c r="J17" s="59"/>
    </row>
    <row r="18" spans="1:10" s="66" customFormat="1" x14ac:dyDescent="0.35">
      <c r="A18" s="60"/>
      <c r="B18" s="61"/>
      <c r="C18" s="62" t="s">
        <v>41</v>
      </c>
      <c r="D18" s="63"/>
      <c r="E18" s="64"/>
      <c r="F18" s="65"/>
    </row>
    <row r="19" spans="1:10" s="66" customFormat="1" ht="30.1" x14ac:dyDescent="0.35">
      <c r="A19" s="60"/>
      <c r="B19" s="61"/>
      <c r="C19" s="67" t="s">
        <v>43</v>
      </c>
      <c r="D19" s="63">
        <v>77131</v>
      </c>
      <c r="E19" s="64">
        <v>77131</v>
      </c>
      <c r="F19" s="65">
        <f t="shared" ref="F19:F23" si="0">E19/D19</f>
        <v>1</v>
      </c>
      <c r="G19" s="66" t="s">
        <v>42</v>
      </c>
    </row>
    <row r="20" spans="1:10" ht="90.3" x14ac:dyDescent="0.35">
      <c r="A20" s="68">
        <v>1517691</v>
      </c>
      <c r="B20" s="69" t="s">
        <v>40</v>
      </c>
      <c r="C20" s="70" t="s">
        <v>44</v>
      </c>
      <c r="D20" s="71">
        <f>D22+D23</f>
        <v>4879618</v>
      </c>
      <c r="E20" s="71">
        <f>E22+E23</f>
        <v>0</v>
      </c>
      <c r="F20" s="53">
        <f t="shared" si="0"/>
        <v>0</v>
      </c>
    </row>
    <row r="21" spans="1:10" x14ac:dyDescent="0.35">
      <c r="A21" s="68"/>
      <c r="B21" s="69"/>
      <c r="C21" s="70" t="s">
        <v>45</v>
      </c>
      <c r="D21" s="71"/>
      <c r="E21" s="52"/>
      <c r="F21" s="53"/>
    </row>
    <row r="22" spans="1:10" ht="120.4" x14ac:dyDescent="0.35">
      <c r="A22" s="60"/>
      <c r="B22" s="61"/>
      <c r="C22" s="72" t="s">
        <v>84</v>
      </c>
      <c r="D22" s="63">
        <v>521483</v>
      </c>
      <c r="E22" s="64">
        <v>0</v>
      </c>
      <c r="F22" s="65">
        <f t="shared" si="0"/>
        <v>0</v>
      </c>
    </row>
    <row r="23" spans="1:10" ht="105.35" x14ac:dyDescent="0.35">
      <c r="A23" s="60"/>
      <c r="B23" s="61"/>
      <c r="C23" s="72" t="s">
        <v>85</v>
      </c>
      <c r="D23" s="63">
        <v>4358135</v>
      </c>
      <c r="E23" s="64">
        <v>0</v>
      </c>
      <c r="F23" s="65">
        <f t="shared" si="0"/>
        <v>0</v>
      </c>
    </row>
    <row r="24" spans="1:10" x14ac:dyDescent="0.35">
      <c r="A24" s="15"/>
      <c r="B24" s="15"/>
      <c r="C24" s="15"/>
      <c r="D24" s="15"/>
    </row>
    <row r="25" spans="1:10" x14ac:dyDescent="0.35">
      <c r="A25" s="15"/>
      <c r="B25" s="15" t="s">
        <v>46</v>
      </c>
      <c r="C25" s="15"/>
      <c r="D25" s="15"/>
      <c r="E25" s="15" t="s">
        <v>47</v>
      </c>
    </row>
    <row r="26" spans="1:10" ht="10.5" customHeight="1" x14ac:dyDescent="0.35">
      <c r="A26" s="15"/>
      <c r="B26" s="15"/>
      <c r="C26" s="15"/>
      <c r="D26" s="15"/>
      <c r="E26" s="15"/>
    </row>
    <row r="27" spans="1:10" x14ac:dyDescent="0.35">
      <c r="A27" s="39" t="s">
        <v>2</v>
      </c>
      <c r="B27" s="40"/>
      <c r="C27" s="40"/>
      <c r="D27" s="41"/>
      <c r="E27" s="42"/>
      <c r="F27" s="42"/>
    </row>
    <row r="28" spans="1:10" x14ac:dyDescent="0.35">
      <c r="A28" s="39"/>
      <c r="B28" s="39" t="s">
        <v>3</v>
      </c>
      <c r="C28" s="42"/>
      <c r="D28" s="39"/>
      <c r="E28" s="39"/>
      <c r="F28" s="39"/>
      <c r="G28" s="43"/>
    </row>
    <row r="29" spans="1:10" x14ac:dyDescent="0.35">
      <c r="A29" s="15"/>
      <c r="B29" s="15"/>
      <c r="C29" s="15"/>
      <c r="D29" s="15"/>
    </row>
  </sheetData>
  <mergeCells count="2">
    <mergeCell ref="A6:F6"/>
    <mergeCell ref="A7:F7"/>
  </mergeCells>
  <pageMargins left="0.51181102362204722" right="0.19685039370078741" top="0.19685039370078741" bottom="0.19685039370078741" header="0.19685039370078741" footer="0.19685039370078741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Дод.3 (рез.фонд)</vt:lpstr>
      <vt:lpstr>Дод.4 (ФОНПС)</vt:lpstr>
      <vt:lpstr>Дод.5 (ДФ)</vt:lpstr>
      <vt:lpstr>Дод.6 (ЦФ)</vt:lpstr>
      <vt:lpstr>'Дод.3 (рез.фонд)'!Заголовки_для_печати</vt:lpstr>
      <vt:lpstr>'Дод.4 (ФОНПС)'!Заголовки_для_печати</vt:lpstr>
      <vt:lpstr>'Дод.5 (ДФ)'!Заголовки_для_печати</vt:lpstr>
      <vt:lpstr>'Дод.6 (ЦФ)'!Заголовки_для_печати</vt:lpstr>
      <vt:lpstr>'Дод.3 (рез.фонд)'!Область_печати</vt:lpstr>
      <vt:lpstr>'Дод.4 (ФОНПС)'!Область_печати</vt:lpstr>
      <vt:lpstr>'Дод.5 (ДФ)'!Область_печати</vt:lpstr>
      <vt:lpstr>'Дод.6 (ЦФ)'!Область_печати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2020-09-09T06:42:23Z</cp:lastPrinted>
  <dcterms:created xsi:type="dcterms:W3CDTF">2019-04-10T18:00:09Z</dcterms:created>
  <dcterms:modified xsi:type="dcterms:W3CDTF">2020-09-09T07:15:14Z</dcterms:modified>
</cp:coreProperties>
</file>