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0" yWindow="0" windowWidth="19320" windowHeight="9540" firstSheet="1" activeTab="1"/>
  </bookViews>
  <sheets>
    <sheet name="поточ_кап" sheetId="2" state="hidden" r:id="rId1"/>
    <sheet name="03.09.2020" sheetId="5" r:id="rId2"/>
  </sheets>
  <definedNames>
    <definedName name="_xlnm.Print_Area" localSheetId="1">'03.09.2020'!$A$1:$S$109</definedName>
    <definedName name="_xlnm.Print_Area" localSheetId="0">поточ_кап!$A$1:$T$77</definedName>
  </definedNames>
  <calcPr calcId="125725"/>
</workbook>
</file>

<file path=xl/calcChain.xml><?xml version="1.0" encoding="utf-8"?>
<calcChain xmlns="http://schemas.openxmlformats.org/spreadsheetml/2006/main">
  <c r="G53" i="5"/>
  <c r="S90" l="1"/>
  <c r="G90" s="1"/>
  <c r="S89"/>
  <c r="G89" s="1"/>
  <c r="S52"/>
  <c r="G52" s="1"/>
  <c r="S14"/>
  <c r="S15"/>
  <c r="G15" s="1"/>
  <c r="O105"/>
  <c r="G104"/>
  <c r="G103"/>
  <c r="G102"/>
  <c r="G101"/>
  <c r="G100"/>
  <c r="G99"/>
  <c r="G98"/>
  <c r="G97"/>
  <c r="G96"/>
  <c r="G95"/>
  <c r="G94"/>
  <c r="G93"/>
  <c r="G92"/>
  <c r="G91"/>
  <c r="G88"/>
  <c r="J87"/>
  <c r="G87" s="1"/>
  <c r="J85"/>
  <c r="G85" s="1"/>
  <c r="J82"/>
  <c r="G82" s="1"/>
  <c r="J81"/>
  <c r="G81" s="1"/>
  <c r="G80"/>
  <c r="G75"/>
  <c r="G74"/>
  <c r="G73"/>
  <c r="G72"/>
  <c r="J70"/>
  <c r="J69"/>
  <c r="G69" s="1"/>
  <c r="G68"/>
  <c r="J67"/>
  <c r="G67" s="1"/>
  <c r="G64"/>
  <c r="J60"/>
  <c r="G60" s="1"/>
  <c r="J58"/>
  <c r="G58" s="1"/>
  <c r="J55"/>
  <c r="G55" s="1"/>
  <c r="J51"/>
  <c r="G51" s="1"/>
  <c r="M50"/>
  <c r="M105" s="1"/>
  <c r="G49"/>
  <c r="J48"/>
  <c r="G48" s="1"/>
  <c r="J46"/>
  <c r="G46" s="1"/>
  <c r="G45"/>
  <c r="G44"/>
  <c r="G40"/>
  <c r="J37"/>
  <c r="G37" s="1"/>
  <c r="J35"/>
  <c r="G35" s="1"/>
  <c r="R33"/>
  <c r="R105" s="1"/>
  <c r="E33"/>
  <c r="J32"/>
  <c r="G32" s="1"/>
  <c r="J31"/>
  <c r="G31" s="1"/>
  <c r="G28"/>
  <c r="J26"/>
  <c r="G26" s="1"/>
  <c r="J25"/>
  <c r="G25" s="1"/>
  <c r="J23"/>
  <c r="G23" s="1"/>
  <c r="J20"/>
  <c r="G20" s="1"/>
  <c r="J19"/>
  <c r="S17"/>
  <c r="G17" s="1"/>
  <c r="G16"/>
  <c r="G13"/>
  <c r="G12"/>
  <c r="S105" l="1"/>
  <c r="G19"/>
  <c r="J105"/>
  <c r="G70"/>
  <c r="G14"/>
  <c r="G50"/>
  <c r="G33"/>
  <c r="G105" l="1"/>
  <c r="J75" i="2"/>
  <c r="J74"/>
  <c r="J76" s="1"/>
  <c r="J70"/>
  <c r="T68"/>
  <c r="R68"/>
  <c r="O68"/>
  <c r="G67"/>
  <c r="G66"/>
  <c r="G65"/>
  <c r="G64"/>
  <c r="G63"/>
  <c r="G62"/>
  <c r="G61"/>
  <c r="G58"/>
  <c r="G56"/>
  <c r="G55"/>
  <c r="G54"/>
  <c r="G53"/>
  <c r="G52"/>
  <c r="G51"/>
  <c r="G50"/>
  <c r="G49"/>
  <c r="G48"/>
  <c r="R47"/>
  <c r="O47"/>
  <c r="M47"/>
  <c r="M68" s="1"/>
  <c r="J47"/>
  <c r="J71" s="1"/>
  <c r="J72" s="1"/>
  <c r="G46"/>
  <c r="G45"/>
  <c r="G44"/>
  <c r="G42"/>
  <c r="G40"/>
  <c r="G39"/>
  <c r="G37"/>
  <c r="G35"/>
  <c r="G34"/>
  <c r="G33"/>
  <c r="G31"/>
  <c r="G30"/>
  <c r="G29"/>
  <c r="G28"/>
  <c r="G27"/>
  <c r="G26"/>
  <c r="G25"/>
  <c r="G23"/>
  <c r="G22"/>
  <c r="G18"/>
  <c r="G17"/>
  <c r="G13"/>
  <c r="G12"/>
  <c r="G10"/>
  <c r="G7"/>
  <c r="G6"/>
  <c r="G47" l="1"/>
  <c r="G68" s="1"/>
  <c r="J69"/>
  <c r="J68"/>
</calcChain>
</file>

<file path=xl/sharedStrings.xml><?xml version="1.0" encoding="utf-8"?>
<sst xmlns="http://schemas.openxmlformats.org/spreadsheetml/2006/main" count="507" uniqueCount="279">
  <si>
    <t>№ з/п</t>
  </si>
  <si>
    <t>Найменування заходу</t>
  </si>
  <si>
    <t>Відповідальні за виконання</t>
  </si>
  <si>
    <t>Строки виконання</t>
  </si>
  <si>
    <t>Джерело фінансу-вання</t>
  </si>
  <si>
    <t>Орієнтовний обсяг фінансування  (грн.)</t>
  </si>
  <si>
    <t>Всього</t>
  </si>
  <si>
    <t>1.1.</t>
  </si>
  <si>
    <t>1.2.</t>
  </si>
  <si>
    <t>Міський бюджет</t>
  </si>
  <si>
    <t>2.1.</t>
  </si>
  <si>
    <t>2.2.</t>
  </si>
  <si>
    <t>2.3.</t>
  </si>
  <si>
    <t>3.2.</t>
  </si>
  <si>
    <t>Забезпечення дієтхарчуванням дітей до 2-х років з малозабезпечених сімей та постраждалих від аварії на ЧАЕС</t>
  </si>
  <si>
    <t>УСП, МОЗУ</t>
  </si>
  <si>
    <t>4.1.</t>
  </si>
  <si>
    <t>5.1.</t>
  </si>
  <si>
    <t>5.2.</t>
  </si>
  <si>
    <t>7.1.</t>
  </si>
  <si>
    <t>7.2.</t>
  </si>
  <si>
    <t>7.3.</t>
  </si>
  <si>
    <t>8.1.</t>
  </si>
  <si>
    <t>9.1.</t>
  </si>
  <si>
    <t>10.1.</t>
  </si>
  <si>
    <t xml:space="preserve">Забезпечення вільного  та анонімного доступу до консультування та безоплатного тестування на ВІЛ різних категорій населення, в тому числі у хворих на туберкульоз, на базі діючих акредитованих лабораторій діагностики СНІДу для чого забезпечити закупівлю тест-систем для діагностики ВІЛ/СНІДу </t>
  </si>
  <si>
    <t>11.1.</t>
  </si>
  <si>
    <t xml:space="preserve"> Переоснащення стерилізаційного обладнання ІБЛ на  ВТ (сухожарові шафи, автоклави)</t>
  </si>
  <si>
    <t>12.1.</t>
  </si>
  <si>
    <t>13.1.</t>
  </si>
  <si>
    <t>Дооснащення  відділення  анестезіології з палатами інтенсивної терапії та операційного блоку наркозно-дихальним, слідкуючим та реанімаційним обладнанням</t>
  </si>
  <si>
    <t>Дооснащення акушерського відділення обладнанням:</t>
  </si>
  <si>
    <t>Пульсоксиметр з капнографом та комплектом датчиків для новонароджених - 2 шт.</t>
  </si>
  <si>
    <t xml:space="preserve"> Кардіотокограф - 2 шт.</t>
  </si>
  <si>
    <t>Лампа для фототерапії - 2 шт.</t>
  </si>
  <si>
    <t>Настінний дозатор кисню зі зволоженням та підігрівом - 6 шт.</t>
  </si>
  <si>
    <t>Відкрита реанімаційна система для виходжування новонароджених</t>
  </si>
  <si>
    <t xml:space="preserve">Забезпечення структурних підрозділів ІБЛ на ВТ оргтехнікою </t>
  </si>
  <si>
    <t>Стаціонар</t>
  </si>
  <si>
    <t> Міський бюджет</t>
  </si>
  <si>
    <t xml:space="preserve">ДЗ  ІБЛ на ВТ МОЗ України </t>
  </si>
  <si>
    <t xml:space="preserve">Виконавчі органи Іллічівської міської ради ДЗ  ІБЛ на ВТ МОЗ України </t>
  </si>
  <si>
    <t>Фінансове управління ІМР Міськвиконком ДЗ ІБЛ на ВТ МОЗ України, неурядові організації</t>
  </si>
  <si>
    <t>Фінансое управління ІМР,  Міськвиконком, ДЗ ІБЛ на ВТ МОЗ України</t>
  </si>
  <si>
    <t xml:space="preserve">Фінансове управління Іллічівської міської ради                  </t>
  </si>
  <si>
    <t>Фінансове управління Іллічівської міської ради, ДЗ ІБЛ на ВТ МОЗ України</t>
  </si>
  <si>
    <t>Підготовка лікарні до осінньо-зимового періоду та переведення її на автономне теплопостачання</t>
  </si>
  <si>
    <t>Фінансове управління ІМР, Стоматологічна  поліклініка</t>
  </si>
  <si>
    <t>Фінансове управління ІМР, ДЗ ІБЛ на ВТ МОЗ України, ЦСЕС на ВТ, МОЗ</t>
  </si>
  <si>
    <t>Забезпечення фібринолітичними препаратами для надання невідкладної допомоги при гострих коронарних синдромах та проведення сучасної медикаментозної терапії</t>
  </si>
  <si>
    <t>Забезпечення породіль рекомбінантним                          VІІ –а  фактором згортання крові. (Пабал, Октоплекс та інші) та засобами лікування дихальних розладів у недоношених новонароджених (куросурф та ін.)</t>
  </si>
  <si>
    <t>Дооснащення відділень терапевтичного, хірургічного профілю</t>
  </si>
  <si>
    <t>Іллічівська міська рада,                       ДЗ  ІБЛ на ВТ МОЗ України</t>
  </si>
  <si>
    <t>Дооснащення поліклініки № 1 сучасним мамографом</t>
  </si>
  <si>
    <t>Дооснащення лабораторним обладнанням та реактивами</t>
  </si>
  <si>
    <t>Проведення профілактичних оглядів та диспансерного нагляду за дітьми і підлітками, реалізації ефективних скринінгових програм, виявлення найбільш поширеної патології у дітей і підлітків (обстеження призовників на гепатити  В, С, захворювання легенів - рентген-плівка і хімреактиви)</t>
  </si>
  <si>
    <t>Забезпечити  своєчасну діагностику туберкульозу і довести відсоток хворих на туберкульоз, яким діагноз встановлено за допомогою рентгенологічного обстеження, до 50%, для  чого придбати:  Рентген-плівку  і хімреактиви.</t>
  </si>
  <si>
    <t>Фінансове управління ІМР  ДЗ ІБЛ на ВТ МОЗ України</t>
  </si>
  <si>
    <t>у т. ч. по роках, 2016-2020</t>
  </si>
  <si>
    <t>2016-2020</t>
  </si>
  <si>
    <r>
      <t>1.</t>
    </r>
    <r>
      <rPr>
        <b/>
        <sz val="13"/>
        <color indexed="8"/>
        <rFont val="Times New Roman"/>
        <family val="1"/>
        <charset val="204"/>
      </rPr>
      <t xml:space="preserve"> </t>
    </r>
    <r>
      <rPr>
        <sz val="13"/>
        <color indexed="8"/>
        <rFont val="Times New Roman"/>
        <family val="1"/>
        <charset val="204"/>
      </rPr>
      <t>Зниження показників материнської та перинатальної смертності, смертності немовлят</t>
    </r>
  </si>
  <si>
    <t>2. Поліпшення стану здоров’я дітей та підлітків, зниження рівня їх інвалідизації, смертності немовлят, дітей  та підлітків</t>
  </si>
  <si>
    <t>3.  Зниження рівня захворюваності, інвалідності, смертності та  травматизму дорослого населення</t>
  </si>
  <si>
    <t>Придбання кисню медичного</t>
  </si>
  <si>
    <t>Упровадження стоматологічних технологій (придбання апарату УЗВ)</t>
  </si>
  <si>
    <t>Проведення лікувально-оздоровчої роботи серед юнаків допризивного та призовного віку, медичного забезпечення призову та приписки.</t>
  </si>
  <si>
    <t xml:space="preserve">Забезпечення закупівлі імунобіологічних препаратів, лікувально-діагностичних сивороток та імуноглобулінів для проведення щеплень населенню за епідемічними показниками                                       </t>
  </si>
  <si>
    <t>Забезпечення проведення мікробіологічного та епідеміологічного моніторингу в операційних, хірургічних, травматологічних відділеннях, ВА з ПІТ, пологовому відділенні</t>
  </si>
  <si>
    <t>Фінансове управління ІМР Міськвиконком ДЗ ІБЛ на ВТ МОЗ України, лабораторний центр ДСЕС на ВТ</t>
  </si>
  <si>
    <t xml:space="preserve">Фінансове управління ІМР Міськвиконком ДЗ ІБЛ на ВТ МОЗ України, </t>
  </si>
  <si>
    <t>Дооснащення відділень хірургічного профілю обладнанням</t>
  </si>
  <si>
    <t xml:space="preserve">пульсоксиметр  </t>
  </si>
  <si>
    <t>Апарат наркозно-дихальний для дітей до 6-ти років "Фаза-9"</t>
  </si>
  <si>
    <t>Неврологічне відділення (капітальний ремонт)</t>
  </si>
  <si>
    <t>Капітальний ремонт травматологічного відділення</t>
  </si>
  <si>
    <t>Капітальний ремонт акушерського відділення</t>
  </si>
  <si>
    <t>Поточний ремонт приміщень поліклініки № 1</t>
  </si>
  <si>
    <t>Поточний ремонт дезінфекційного відділення</t>
  </si>
  <si>
    <t>Придбання прального обладнання для забезпечення санітарно-гігієнічних норм відділень лікарні</t>
  </si>
  <si>
    <t>РАЗОМ ПО ПРОГРАМІ</t>
  </si>
  <si>
    <t>Придбання  дітям-інвалідам дієтичного харчування  (Тетрафен) згідно з чинним законодавством</t>
  </si>
  <si>
    <t xml:space="preserve">монітор поліфункціональний для новонароджених (АД, ЧСС, ЧД,ЕКГ,SpO2t) з комплектами відповідних манжеток та датчиків,  монітор реанімаційний та анестезіологічний для контролю ряду фізіологічних параметрів    </t>
  </si>
  <si>
    <r>
      <t>Забезпечення профілактики лікування, оздоровлення жінок щодо захворювання на ТОRSH-інфекцію</t>
    </r>
    <r>
      <rPr>
        <sz val="13"/>
        <rFont val="Times New Roman"/>
        <family val="1"/>
        <charset val="204"/>
      </rPr>
      <t xml:space="preserve"> </t>
    </r>
  </si>
  <si>
    <t>Проведення щорічних цільових профілактичних оглядів жіночого населення  для раннього виявлення онкопатології з обов’язковим цитологічним обстеженням (придбання щіточок для профілактичного цитологічного обстеження  жіночого населення міста)</t>
  </si>
  <si>
    <t>5. Зниження захворюваності, смертності, інвалідності від злоякісних новоутворень</t>
  </si>
  <si>
    <t>4. Зниження захворюваності, інвалідності та смертності від  серцево-судинних та судинно-мозкових захворювань</t>
  </si>
  <si>
    <t>Проведення вірусологічних обстежень на базі  ДУ "Одеський обласний лабораторний центр Держсанепідслужби України"</t>
  </si>
  <si>
    <t>Придбання Цито-тестів для діагностики ротавірусної інфекції</t>
  </si>
  <si>
    <t>3.1.</t>
  </si>
  <si>
    <t>6. Поступове зниження рівня стоматологічної захворюваності</t>
  </si>
  <si>
    <t>6.1.</t>
  </si>
  <si>
    <t>6.3.</t>
  </si>
  <si>
    <t>6.5.</t>
  </si>
  <si>
    <t>6.6.</t>
  </si>
  <si>
    <t>6.7.</t>
  </si>
  <si>
    <t>7. Імунопрофілактика та захист населення від інфекційних хвороб</t>
  </si>
  <si>
    <t>8. Забезпечення профілактики ВІЛ-інфекції, лікування, догляд та підтримка ВІЛ-інфікованих і хворих на СНІД</t>
  </si>
  <si>
    <t>9. Профілактика внутрішньолікарняного інфікування пацієнтів і медперсоналу</t>
  </si>
  <si>
    <t>9.2.</t>
  </si>
  <si>
    <t>10.  Заходи протидії захворюванню на туберкульоз</t>
  </si>
  <si>
    <t>11.2.</t>
  </si>
  <si>
    <t>11.3.</t>
  </si>
  <si>
    <t>11.4.</t>
  </si>
  <si>
    <t>11.4.1.</t>
  </si>
  <si>
    <t>11.4.2.</t>
  </si>
  <si>
    <t>11.4.3.</t>
  </si>
  <si>
    <t>11.4.4.</t>
  </si>
  <si>
    <t>11.4.5.</t>
  </si>
  <si>
    <t>11.4.6.</t>
  </si>
  <si>
    <t>11.4.7.</t>
  </si>
  <si>
    <t>11.4.8.</t>
  </si>
  <si>
    <t>11.4.9.</t>
  </si>
  <si>
    <t>12.  Створення сучасної системи інформаційного забезпечення в сфері охорони здоров’я</t>
  </si>
  <si>
    <t>13. Заходи, необхідні для створення у лікарні умов роботи, які відповідають санітарно-гігієнічним нормативам</t>
  </si>
  <si>
    <t>13.2.</t>
  </si>
  <si>
    <t>13.3.</t>
  </si>
  <si>
    <t>13.4.</t>
  </si>
  <si>
    <t>13.5.</t>
  </si>
  <si>
    <t>13.6.</t>
  </si>
  <si>
    <t>13.7.</t>
  </si>
  <si>
    <t xml:space="preserve">Придбання лікарських засобів для громадян, які лікуються на стаціонарному відділені лікарні та зареєстровані на території Іллічівської міської ради і є членами благодійної організації "Лікарняна каса м. Іллічівська" </t>
  </si>
  <si>
    <t>11.  Дооснащення лікувально-діагностичним обладнанням структурних підрозділів Іллічівська басейнова лікарня на водному транспорті</t>
  </si>
  <si>
    <t>Кошти спонсорів</t>
  </si>
  <si>
    <t>Забезпечення проведення щорічної дворазової планової санації порожнини рота, профілактику та лікування зубо-щелепних аномалій дітей та підлітків.</t>
  </si>
  <si>
    <t>Забезпечення   планової  терапевтичної  і хірургічної   санації УВВ ІВВ, УБД, УВ, тимчасово переміщених осіб у регіоні та учасників АТО.</t>
  </si>
  <si>
    <t>Впровадження регіональної програми профілактики та лікування стоматологічних захворювань у дітей-інвалідів та сиріт м. Іллічівська</t>
  </si>
  <si>
    <t>6.4</t>
  </si>
  <si>
    <t>Створення єдиної системи інформаційного забезпечення з використанням оргтехніки та мережі інтернет (три ком`ютери у комплекті)</t>
  </si>
  <si>
    <t>6.2</t>
  </si>
  <si>
    <t>Зміцнення матеріально-технічної бази лікувально-профілактичних закладів стоматологічного профілю (автоклави,камери "Панмед", устаткування стоматологічні, крісла стоматологічні, компресори безмасляні)</t>
  </si>
  <si>
    <r>
      <rPr>
        <b/>
        <sz val="13"/>
        <color indexed="8"/>
        <rFont val="Calibri"/>
        <family val="2"/>
        <charset val="204"/>
      </rPr>
      <t>поточні</t>
    </r>
    <r>
      <rPr>
        <sz val="13"/>
        <color indexed="8"/>
        <rFont val="Calibri"/>
        <family val="2"/>
        <charset val="204"/>
      </rPr>
      <t xml:space="preserve"> трансферти органам держуправління (2620)</t>
    </r>
  </si>
  <si>
    <r>
      <rPr>
        <b/>
        <sz val="13"/>
        <color indexed="8"/>
        <rFont val="Calibri"/>
        <family val="2"/>
        <charset val="204"/>
      </rPr>
      <t xml:space="preserve">капітальні </t>
    </r>
    <r>
      <rPr>
        <sz val="13"/>
        <color indexed="8"/>
        <rFont val="Calibri"/>
        <family val="2"/>
        <charset val="204"/>
      </rPr>
      <t>трансферти органам держуправління (3220)</t>
    </r>
  </si>
  <si>
    <t>ДЗ ІБЛ на ВТ</t>
  </si>
  <si>
    <t>ДЗ Стоматполікліника</t>
  </si>
  <si>
    <t>у т.ч. : разом проверка</t>
  </si>
  <si>
    <t>Бюджет міста</t>
  </si>
  <si>
    <t>Частина І "Заходи, необхідні для підтримки комунальних некомерційних підприємств галузі охорони здоров’я та надання медичних послуг понад обсяг, передбачений програмою державних гарантій медичного обслуговування населення Чорноморської територіальної громади"</t>
  </si>
  <si>
    <t>1. Удосконалення та розвиток первиної медико-санітарної допомоги, фінансова підтримка комунальних некомерційних підприємств</t>
  </si>
  <si>
    <t>1.3.</t>
  </si>
  <si>
    <t>Відділ охорони здоров'я Чорноморської міської ради Одеської області; КНП "Чорноморська лікарня" Чорноморської міської ради Одеської області</t>
  </si>
  <si>
    <t>Відділ охорони здоров'я Чорноморської міської ради Одеської області; КНП "Стоматологічна поліклініка міста Чорноморська" Чорноморської міської ради Одеської області</t>
  </si>
  <si>
    <t>Фінансова підтримка комунальному некомерційному підприємству "Чорноморська лікарня" Чорноморської міської ради Одеської області</t>
  </si>
  <si>
    <t>Забезпечення стабільного функціонування закладу охорони здоров'я, що надає первинну медико-санітарну допомогу, та виконання його статутних завдань (оплата праці з нарахуваннями, прибання медикаментів, предметів та послуг)</t>
  </si>
  <si>
    <t>Фінансова підтримка комунальному некомерційному  підприємству "Стоматологічна поліклініка міста Чорноморська" Чорноморської міської ради Одеської області</t>
  </si>
  <si>
    <t>Виконавчий комітет Чорноморської міської ради Одеської області,    ДЗ  "ІБЛ на ВТ МОЗ України", КНП "Чорноморська  лікарня"</t>
  </si>
  <si>
    <t>1.4.</t>
  </si>
  <si>
    <t>РАЗОМ ПО ЗАХОДАМ</t>
  </si>
  <si>
    <t>Одеської області</t>
  </si>
  <si>
    <t>Доплати медичним та інших працівників, які безпосередньо зайняті на роботах з ліквідації захворювання серед людей на коронавірусну хворобу (COVID-19)</t>
  </si>
  <si>
    <t>4. Зниження рівня захворюваності, інвалідності, смертності та травматизму дорослого населення</t>
  </si>
  <si>
    <t>4.3.</t>
  </si>
  <si>
    <t>Забезпечення хворих на цукровий та нецукровий діабет препаратами інсулінової групи</t>
  </si>
  <si>
    <t>Комунальне некомерційне підприємство "Чорноморська лікарня" Чорноморської міської ради Одеської області, виконавчий комітет Чорноморської міської ради Одеської області, відділ охорони здоров'я Чорноморської міської ради Одеської області</t>
  </si>
  <si>
    <t>2019-2020</t>
  </si>
  <si>
    <t>Вик. О.М. Яковенко</t>
  </si>
  <si>
    <t>від           2020 р. №      VII</t>
  </si>
  <si>
    <r>
      <t>2.</t>
    </r>
    <r>
      <rPr>
        <b/>
        <sz val="13"/>
        <color indexed="8"/>
        <rFont val="Times New Roman"/>
        <family val="1"/>
        <charset val="204"/>
      </rPr>
      <t xml:space="preserve"> Зниження показників материнської та перинатальної смертності, смертності немовлят</t>
    </r>
  </si>
  <si>
    <r>
      <t>Забезпечення профілактики лікування, оздоровлення жінок щодо захворювання на ТОRSH-інфекцію</t>
    </r>
    <r>
      <rPr>
        <sz val="13"/>
        <rFont val="Times New Roman"/>
        <family val="1"/>
        <charset val="204"/>
      </rPr>
      <t xml:space="preserve">  та сифіліс</t>
    </r>
  </si>
  <si>
    <t>Фінансове управління Чорноморської  міської ради, ДЗ  "ІБЛ на ВТ МОЗ України"</t>
  </si>
  <si>
    <t>3. Поліпшення стану здоров’я дітей та підлітків, зниження рівня їх інвалідизації, смертності немовлят, дітей  та підлітків</t>
  </si>
  <si>
    <t>Фінансове управління Чорноморської міської ради,    ДЗ  "ІБЛ на ВТ МОЗ України"</t>
  </si>
  <si>
    <t>3.3.</t>
  </si>
  <si>
    <t>3.4.</t>
  </si>
  <si>
    <t xml:space="preserve">Забезпечення надання медичної допомоги дітям (учням)  у закладах освіти </t>
  </si>
  <si>
    <t xml:space="preserve">Виконавчий комітет Чорноморської міської ради Одеської області, відділ охорони здоров'я Чорноморської міської ради Одеської області,   КНП "Чорноморська лікарня" Чорноморської міської ради Одеської області    </t>
  </si>
  <si>
    <t>Фінансове управління Чорноморської міської ради, ДЗ "ІБЛ на ВТ МОЗ України"</t>
  </si>
  <si>
    <t>4.2.</t>
  </si>
  <si>
    <t xml:space="preserve">Придбання лікарських засобів для громадян, які лікуються на стаціонарному відділені лікарні та зареєстровані на території Чорноморської міської ради і є членами благодійної організації "Лікарняна каса м.Чорноморська" </t>
  </si>
  <si>
    <t>5. Зниження захворюваності, інвалідності та смертності від  серцево-судинних та судинно-мозкових захворювань</t>
  </si>
  <si>
    <t xml:space="preserve">Фінансове управління Чорноморської міської ради, ДЗ "ІБЛ на ВТ МОЗ України"           </t>
  </si>
  <si>
    <t>6. Зниження захворюваності, смертності, інвалідності від злоякісних новоутворень</t>
  </si>
  <si>
    <t>6.2.</t>
  </si>
  <si>
    <t xml:space="preserve">ДЗ  "ІБЛ на ВТ МОЗ України" </t>
  </si>
  <si>
    <t>7. Поступове зниження рівня стоматологічної захворюваності</t>
  </si>
  <si>
    <t>Фінансове управління ЧМР,ДЗ "Стоматологічна поліклініка МОЗ України м.Чорноморська"</t>
  </si>
  <si>
    <t>7.2</t>
  </si>
  <si>
    <t>Впровадження регіональної програми профілактики та лікування стоматологічних захворювань у дітей-інвалідів та сиріт м. Чорноморська</t>
  </si>
  <si>
    <t>Фінансове управління ЧМР,ДЗ "Стоматологічна поліклініка МОЗ України м. Чорноморська</t>
  </si>
  <si>
    <t>Фінансове управління ЧМР,ДЗ "Стоматологічна поліклініка МОЗ України м. Чорноморська"</t>
  </si>
  <si>
    <t>7.4</t>
  </si>
  <si>
    <t>7.5.</t>
  </si>
  <si>
    <t>7.6.</t>
  </si>
  <si>
    <t>7.7.</t>
  </si>
  <si>
    <t>8. Імунопрофілактика та захист населення від інфекційних хвороб</t>
  </si>
  <si>
    <t>Фінансове управління ЧМР, ДЗ "ІБЛ на ВТ МОЗ України", ДУ "ЛЦ МОЗ України на ВТ"</t>
  </si>
  <si>
    <t>8.2.</t>
  </si>
  <si>
    <t>Проведення вірусологічних обстежень на базі  ДУ "Лабораторний центр  Міністерства охорони здоров`я України   на водному транспорті"</t>
  </si>
  <si>
    <t>8.3.</t>
  </si>
  <si>
    <t>Придбання органічних та неорганічних хімічних речовин, дезінфекційних засобів, виробів медичного призначення, медичних перчаток для проведення обстежень на базі                    ДУ "Лабораторний центр  Міністерства охорони здоров`я України   на водному транспорті"</t>
  </si>
  <si>
    <t>Фінансове управління ЧМР, ДУ "ЛЦ МОЗ України на ВТ"</t>
  </si>
  <si>
    <t>8.4.</t>
  </si>
  <si>
    <t>8.5.</t>
  </si>
  <si>
    <t>Придбання лікарських засобів, медичних виробів та/або медичного обладнання, робіт та послуг, необхідних для виконання заходів, спрямованих на запобігання виникнення та поширення, локалізацію та ліквідацію спалахів, епідемій та пандемій коронавірусної хвороби (COVID-19)</t>
  </si>
  <si>
    <t>9. Забезпечення профілактики ВІЛ-інфекції, лікування, догляд та підтримка ВІЛ-інфікованих і хворих на СНІД</t>
  </si>
  <si>
    <t>Фінансове управління ЧМР, ДЗ "ІБЛ на ВТ МОЗ України", неурядові організації</t>
  </si>
  <si>
    <t>10. Профілактика внутрішньолікарняного інфікування пацієнтів і медперсоналу</t>
  </si>
  <si>
    <t>10.2.</t>
  </si>
  <si>
    <t xml:space="preserve"> Переоснащення стерилізаційного обладнання ДЗ "ІБЛ на  ВТ МОЗ України" (сухожарові шафи, автоклави)</t>
  </si>
  <si>
    <t xml:space="preserve">Фінансове управління ЧМР, ДЗ "ІБЛ на ВТ МОЗ України" </t>
  </si>
  <si>
    <t>11.  Заходи протидії захворюванню на туберкульоз</t>
  </si>
  <si>
    <t>Фінансое управління ЧМР,  ДЗ "ІБЛ на ВТ МОЗ України"</t>
  </si>
  <si>
    <t xml:space="preserve">Забезпечення структурних підрозділів ДЗ "ІБЛ на ВТ МОЗ України" оргтехнікою </t>
  </si>
  <si>
    <t>Фінансове управління ЧМР,  ДЗ "ІБЛ на ВТ МОЗ України"</t>
  </si>
  <si>
    <t xml:space="preserve">Частина ІІ "Перелік заходів розвитку комунальних некоменційних підприємств галузі охорони здоров'я" </t>
  </si>
  <si>
    <t>1.  Дооснащення лікувально-діагностичним обладнанням структурних підрозділів Іллічівська басейнова лікарня на водному транспорті, КНП КНП "Чорноморська лікарня" Чорноморської міської ради Одеської області, КНП "Стоматологічна поліклініка міста Чорноморська" Чорноморської міської ради Одеської області</t>
  </si>
  <si>
    <t>Фінансое управління ЧМР, ДЗ "ІБЛ на ВТ МОЗ України"</t>
  </si>
  <si>
    <t xml:space="preserve">Дооснащення відділень хірургічного профілю обладнанням </t>
  </si>
  <si>
    <t>Дооснащення лабораторним обладнанням (мікроскопів та водяної бані)</t>
  </si>
  <si>
    <t>1.4.1.</t>
  </si>
  <si>
    <t>Фінансое управління ЧМР,   ДЗ "ІБЛ на ВТ МОЗ України"</t>
  </si>
  <si>
    <t>1.4.2.</t>
  </si>
  <si>
    <t>Монітор капнограф СХ210 CeS 1 шт.</t>
  </si>
  <si>
    <t>1.4.3.</t>
  </si>
  <si>
    <t>Фетальний монітор L8 LED+LCD 1шт.</t>
  </si>
  <si>
    <t>1.4.4.</t>
  </si>
  <si>
    <t>Світильник операційний L739-II дев'ятирефликторний стельовий 1 шт.</t>
  </si>
  <si>
    <t>1.4.5.</t>
  </si>
  <si>
    <t>1.4.6.</t>
  </si>
  <si>
    <t>1.4.7.</t>
  </si>
  <si>
    <t>1.4.8.</t>
  </si>
  <si>
    <t>1.5.</t>
  </si>
  <si>
    <t>1.6.</t>
  </si>
  <si>
    <t>1.7.</t>
  </si>
  <si>
    <r>
      <t>Капітальний ремонт травматологічного відділення</t>
    </r>
    <r>
      <rPr>
        <sz val="13"/>
        <rFont val="Times New Roman"/>
        <family val="1"/>
        <charset val="204"/>
      </rPr>
      <t xml:space="preserve"> та виконання проектно-кошторисної документації</t>
    </r>
  </si>
  <si>
    <t>1.8.</t>
  </si>
  <si>
    <t>1.9.</t>
  </si>
  <si>
    <t>1.10.</t>
  </si>
  <si>
    <t>Капітальний ремонт дезінфекційного відділення</t>
  </si>
  <si>
    <t>1.11.</t>
  </si>
  <si>
    <t>1.12.</t>
  </si>
  <si>
    <t>Капітальний ремонт приміщень центральної стерилізаційної, бактеріологічної лабораторії, додаткових технічних приміщень для забезпечення протиепідемічного режиму та інфекційного контролю</t>
  </si>
  <si>
    <t>1.13</t>
  </si>
  <si>
    <t>13. Забезпечення медичного огляду та обстежень громадян України на придатність за станом здоров'я до військової служби</t>
  </si>
  <si>
    <t>Утримання медичних комісій та забезпечення проведення медичного обстеження громадян на придатність за станом здоров'я до військової служби у закладах охорони здоров'я за направленням міського територіального центру комплектування та соціальної підтримки</t>
  </si>
  <si>
    <t>Відділ охорони здоров'я Чорноморської міської ради Одеської області, КНП "Чорноморська лікарня" Чорноморської міської ради Одеської області</t>
  </si>
  <si>
    <t>1.14.</t>
  </si>
  <si>
    <t>1.16.</t>
  </si>
  <si>
    <t>Надання одноразової муніципальної допомоги працівникам  комунальних некомерційних підприємств</t>
  </si>
  <si>
    <t>Управління соціальної політики Чорноморської міської ради Одеської області, відділ охорони здоров'я Чорноморської міської ради Одеської області, КНП "Чорноморська лікарня" Чорноморської міської ради Одеської області, КНП "Стоматологічна поліклініка міста Чорноморська" Чорноморської міської ради Одеської області</t>
  </si>
  <si>
    <t>1.17.</t>
  </si>
  <si>
    <t>1.18.</t>
  </si>
  <si>
    <t>1.19.</t>
  </si>
  <si>
    <t>Придбання автоклаву вакуумного (2 од.)</t>
  </si>
  <si>
    <t>Придбання комп'ютерів в наборі з програмним забезпеченням для роботи лікарів КНП "Стоматологічна поліклініка міста Чорноморська" Чорноморської міської ради Одеської області  в рамках реформи по подачі даних НСЗУ</t>
  </si>
  <si>
    <t>Відділ охорони здоров'я Чорноморської міської ради Одеської області, КНП "Стоматологічна поліклініка міста Чорноморська" Чорноморської міської ради Одеської області</t>
  </si>
  <si>
    <t xml:space="preserve"> Заходи Міської програми "Здоров'я населення Чорноморської територіальної громади" на 2016-2020 роки, необхідні для розвитку, підтримки комунальних некомерційних підприємств галузі охорони здоров’я та надання медичних послуг понад обсяг, передбачений програмою державних гарантій медичного обслуговування населення Чорноморської територіальної громади
</t>
  </si>
  <si>
    <t>1.20.</t>
  </si>
  <si>
    <t>Придбання побутової техніки для відділень стаціонару КНП "Чорноморська лікарня" Чорноморської міської ради Одеської області</t>
  </si>
  <si>
    <t>1.21.</t>
  </si>
  <si>
    <t>Відділ охорони здоров'я Чорноморської міської ради Одеської області, КНП "Чорноморська лікарня" Чорноморської міської ради Одеської області, Державна установа "Лабораторний центр Міністерства охорони здоров'я України на водному транспорті"</t>
  </si>
  <si>
    <t>1.22.</t>
  </si>
  <si>
    <t>1.23.</t>
  </si>
  <si>
    <t>1.24.</t>
  </si>
  <si>
    <t>1.25.</t>
  </si>
  <si>
    <t>1.26.</t>
  </si>
  <si>
    <t>Придбання вогнегасників для КНП "Чорноморська лікарня" Чорноморської міської ради Одеської області</t>
  </si>
  <si>
    <t>1.27.</t>
  </si>
  <si>
    <t>1.28.</t>
  </si>
  <si>
    <t>Оснащення кабінету дитячої офтальмології КНП "Чорноморська лікарня" Чорноморської міської ради Одеської області</t>
  </si>
  <si>
    <t>1.29.</t>
  </si>
  <si>
    <t>1.30.</t>
  </si>
  <si>
    <t>Придбання меблів та обладнання для відділення переливання крові КНП "Чорноморська лікарня" Чорноморської міської ради Одеської області</t>
  </si>
  <si>
    <t>Відділ охорони здоров'я Чорноморської міської ради Одеської області;                                                КНП "Чорноморська лікарня" Чорноморської міської ради Одеської області</t>
  </si>
  <si>
    <t>Капітальний ремонт (заміна вікон) в поліклініці № 1 КНП "Чорноморська лікарня" Чорноморської міської ради Одеської області за адресою: м. Чорноморськ, вул. 1-го Травня, 1</t>
  </si>
  <si>
    <t>Капітальний ремонт (заміна 2-х ліфтів) в поліклініці № 1 КНП "Чорноморська лікарня" Чорноморської міської ради Одеської області за адресою: м. Чорноморськ, вул. 1-го Травня, 1</t>
  </si>
  <si>
    <t>Придбання апаратури  (7 один.) для "Чорноморська лікарня" Чорноморської міської ради Одеської області</t>
  </si>
  <si>
    <t>Капітальний ремонт (заміна дверей на  вогнетривкі) в КНП "Чорноморська лікарня" Чорноморської міської ради Одеської області</t>
  </si>
  <si>
    <t>Придбання медичного обладнання для  КНП "Чорноморська лікарня" Чорноморської міської ради Одеської області</t>
  </si>
  <si>
    <t>Підготовка до опалювального періоду будівель та споруд, мереж опалення та водопостачання стаціонару  КНП "Чорноморська лікарня" Чорноморської міської ради Одеської області за адресою: Одеська область, м. Чорноморськ, вул. Віталія Шума, 4</t>
  </si>
  <si>
    <t>Придбання постільної білизни для КНП "Чорноморська лікарня" Чорноморської міської ради Одеської області</t>
  </si>
  <si>
    <t>Реконструкція системи лікувального газопостачання інфекційного відділення (в тому числі проєктна документація) та проведення технагляду робіт</t>
  </si>
  <si>
    <t>Капітальний ремонт системи протипожежного захисту: системи пожежної сигналізації, системи оповіщення та управління евакуацією людей на об'єкті Комунального некомерційного підприємства "Чорноморська лікарня" Чорноморської міської ради Одеської області за адресою:                                                                                   м. Чорноморськ, вул. В. Шума, 4</t>
  </si>
  <si>
    <t xml:space="preserve">Виготовлення проектно-кошторисної докуменації  об'єкту "Реконструкція приймального відділення Комунального некомерційного підприємства  "Чорноморська лікарня" Чорноморської міської ради Одеської області під відділення екстреної медичної допомоги, за адресою: Одеська обл., м.Чорноморськ, вул. В. Шума, 4" </t>
  </si>
  <si>
    <t>Технічне переоснащення низковольтних розподільчих силових щитів та монтажу додаткових силових ліній електропроводки в поліклініці № 1 та дитячій поліклініці (блок А, блок Б) Комунального некомерційного підприємства "Чорноморська лікарня" Чорноморської міської ради Одеської області за адресою: м. Чорноморськ, вул. 1-го Травня,1, літ "А" (капітальний ремонт)</t>
  </si>
  <si>
    <t>8.6.</t>
  </si>
  <si>
    <t>Управління соціальної політики Чорноморської міської ради Одеської області, відділ охорони здоров'я Чорноморської міської ради Одеської області, КНП "Чорноморська лікарня" Чорноморської міської ради Одеської області</t>
  </si>
  <si>
    <t>Додаток 2</t>
  </si>
  <si>
    <t>до  проєкту рішення Чорноморської міської ради</t>
  </si>
  <si>
    <t>Надання одноразової адресної допомоги жителям Чорноморської територіальної громади, хворим на  COVID-19, для КТ обстеження  органів грудної клітини</t>
  </si>
</sst>
</file>

<file path=xl/styles.xml><?xml version="1.0" encoding="utf-8"?>
<styleSheet xmlns="http://schemas.openxmlformats.org/spreadsheetml/2006/main">
  <numFmts count="1">
    <numFmt numFmtId="164" formatCode="#,##0.0"/>
  </numFmts>
  <fonts count="23">
    <font>
      <sz val="11"/>
      <color theme="1"/>
      <name val="Calibri"/>
      <family val="2"/>
      <charset val="204"/>
      <scheme val="minor"/>
    </font>
    <font>
      <sz val="10"/>
      <color theme="1"/>
      <name val="Calibri"/>
      <family val="2"/>
      <charset val="204"/>
      <scheme val="minor"/>
    </font>
    <font>
      <b/>
      <sz val="13"/>
      <color indexed="8"/>
      <name val="Times New Roman"/>
      <family val="1"/>
      <charset val="204"/>
    </font>
    <font>
      <sz val="13"/>
      <color indexed="8"/>
      <name val="Times New Roman"/>
      <family val="1"/>
      <charset val="204"/>
    </font>
    <font>
      <sz val="13"/>
      <name val="Times New Roman"/>
      <family val="1"/>
      <charset val="204"/>
    </font>
    <font>
      <i/>
      <sz val="13"/>
      <name val="Times New Roman"/>
      <family val="1"/>
      <charset val="204"/>
    </font>
    <font>
      <sz val="13"/>
      <color indexed="8"/>
      <name val="Calibri"/>
      <family val="2"/>
      <charset val="204"/>
    </font>
    <font>
      <b/>
      <sz val="13"/>
      <color indexed="8"/>
      <name val="Calibri"/>
      <family val="2"/>
      <charset val="204"/>
    </font>
    <font>
      <b/>
      <sz val="13"/>
      <name val="Times New Roman"/>
      <family val="1"/>
      <charset val="204"/>
    </font>
    <font>
      <sz val="13"/>
      <color theme="1"/>
      <name val="Calibri"/>
      <family val="2"/>
      <charset val="204"/>
      <scheme val="minor"/>
    </font>
    <font>
      <sz val="13"/>
      <color rgb="FF000000"/>
      <name val="Times New Roman"/>
      <family val="1"/>
      <charset val="204"/>
    </font>
    <font>
      <sz val="13"/>
      <color theme="1"/>
      <name val="Times New Roman"/>
      <family val="1"/>
      <charset val="204"/>
    </font>
    <font>
      <b/>
      <sz val="13"/>
      <color theme="1"/>
      <name val="Times New Roman"/>
      <family val="1"/>
      <charset val="204"/>
    </font>
    <font>
      <i/>
      <sz val="13"/>
      <color theme="1"/>
      <name val="Times New Roman"/>
      <family val="1"/>
      <charset val="204"/>
    </font>
    <font>
      <i/>
      <sz val="13"/>
      <color rgb="FF000000"/>
      <name val="Times New Roman"/>
      <family val="1"/>
      <charset val="204"/>
    </font>
    <font>
      <sz val="14"/>
      <color theme="1"/>
      <name val="Times New Roman"/>
      <family val="1"/>
      <charset val="204"/>
    </font>
    <font>
      <i/>
      <sz val="13"/>
      <color theme="1"/>
      <name val="Calibri"/>
      <family val="2"/>
      <charset val="204"/>
      <scheme val="minor"/>
    </font>
    <font>
      <b/>
      <sz val="13"/>
      <color rgb="FF000000"/>
      <name val="Times New Roman"/>
      <family val="1"/>
      <charset val="204"/>
    </font>
    <font>
      <b/>
      <sz val="13"/>
      <color theme="1"/>
      <name val="Calibri"/>
      <family val="2"/>
      <charset val="204"/>
      <scheme val="minor"/>
    </font>
    <font>
      <b/>
      <i/>
      <sz val="13"/>
      <color theme="1"/>
      <name val="Calibri"/>
      <family val="2"/>
      <charset val="204"/>
      <scheme val="minor"/>
    </font>
    <font>
      <sz val="11"/>
      <color theme="1"/>
      <name val="Times New Roman"/>
      <family val="1"/>
      <charset val="204"/>
    </font>
    <font>
      <b/>
      <sz val="18"/>
      <color theme="1"/>
      <name val="Times New Roman"/>
      <family val="1"/>
      <charset val="204"/>
    </font>
    <font>
      <sz val="13"/>
      <color rgb="FFFF0000"/>
      <name val="Times New Roman"/>
      <family val="1"/>
      <charset val="204"/>
    </font>
  </fonts>
  <fills count="11">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rgb="FFFFFFFF"/>
        <bgColor indexed="64"/>
      </patternFill>
    </fill>
    <fill>
      <patternFill patternType="solid">
        <fgColor theme="5" tint="0.79998168889431442"/>
        <bgColor indexed="64"/>
      </patternFill>
    </fill>
    <fill>
      <patternFill patternType="solid">
        <fgColor theme="6" tint="0.39997558519241921"/>
        <bgColor indexed="64"/>
      </patternFill>
    </fill>
    <fill>
      <patternFill patternType="solid">
        <fgColor theme="0" tint="-0.14999847407452621"/>
        <bgColor indexed="64"/>
      </patternFill>
    </fill>
    <fill>
      <patternFill patternType="solid">
        <fgColor theme="6" tint="0.59999389629810485"/>
        <bgColor indexed="64"/>
      </patternFill>
    </fill>
    <fill>
      <patternFill patternType="solid">
        <fgColor rgb="FFBFBFBF"/>
        <bgColor indexed="64"/>
      </patternFill>
    </fill>
    <fill>
      <patternFill patternType="solid">
        <fgColor rgb="FFD9D9D9"/>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s>
  <cellStyleXfs count="2">
    <xf numFmtId="0" fontId="0" fillId="0" borderId="0"/>
    <xf numFmtId="0" fontId="1" fillId="0" borderId="0"/>
  </cellStyleXfs>
  <cellXfs count="274">
    <xf numFmtId="0" fontId="0" fillId="0" borderId="0" xfId="0"/>
    <xf numFmtId="0" fontId="9" fillId="0" borderId="0" xfId="0" applyFont="1" applyBorder="1"/>
    <xf numFmtId="164" fontId="10" fillId="0" borderId="1" xfId="0" applyNumberFormat="1" applyFont="1" applyBorder="1" applyAlignment="1">
      <alignment vertical="center" wrapText="1"/>
    </xf>
    <xf numFmtId="0" fontId="11" fillId="0" borderId="1" xfId="0" applyFont="1" applyBorder="1" applyAlignment="1">
      <alignment horizontal="center" vertical="top" wrapText="1"/>
    </xf>
    <xf numFmtId="0" fontId="10" fillId="0" borderId="1" xfId="0" applyFont="1" applyBorder="1" applyAlignment="1">
      <alignment vertical="center" wrapText="1"/>
    </xf>
    <xf numFmtId="164" fontId="10" fillId="2" borderId="1" xfId="0" applyNumberFormat="1" applyFont="1" applyFill="1" applyBorder="1" applyAlignment="1">
      <alignment vertical="center" wrapText="1"/>
    </xf>
    <xf numFmtId="0" fontId="11" fillId="0" borderId="1" xfId="0" applyFont="1" applyBorder="1" applyAlignment="1">
      <alignment vertical="center" wrapText="1"/>
    </xf>
    <xf numFmtId="0" fontId="9" fillId="3" borderId="0" xfId="0" applyFont="1" applyFill="1" applyBorder="1"/>
    <xf numFmtId="0" fontId="10" fillId="2" borderId="1" xfId="0" applyFont="1" applyFill="1" applyBorder="1" applyAlignment="1">
      <alignment vertical="center" wrapText="1"/>
    </xf>
    <xf numFmtId="164" fontId="11" fillId="2" borderId="1" xfId="0" applyNumberFormat="1" applyFont="1" applyFill="1" applyBorder="1" applyAlignment="1">
      <alignment vertical="center" wrapText="1"/>
    </xf>
    <xf numFmtId="164" fontId="10" fillId="0" borderId="1" xfId="0" applyNumberFormat="1" applyFont="1" applyBorder="1" applyAlignment="1">
      <alignment horizontal="center" wrapText="1"/>
    </xf>
    <xf numFmtId="0" fontId="11" fillId="2" borderId="1" xfId="0" applyFont="1" applyFill="1" applyBorder="1" applyAlignment="1">
      <alignment vertical="top" wrapText="1"/>
    </xf>
    <xf numFmtId="0" fontId="11" fillId="4" borderId="1" xfId="0" applyFont="1" applyFill="1" applyBorder="1" applyAlignment="1">
      <alignment horizontal="center" vertical="center" wrapText="1"/>
    </xf>
    <xf numFmtId="0" fontId="12" fillId="4" borderId="1" xfId="0" applyFont="1" applyFill="1" applyBorder="1" applyAlignment="1">
      <alignment vertical="top" wrapText="1"/>
    </xf>
    <xf numFmtId="0" fontId="12" fillId="4" borderId="1" xfId="0" applyFont="1" applyFill="1" applyBorder="1" applyAlignment="1">
      <alignment horizontal="center" vertical="top" wrapText="1"/>
    </xf>
    <xf numFmtId="0" fontId="9" fillId="0" borderId="0" xfId="0" applyFont="1" applyBorder="1" applyAlignment="1">
      <alignment horizontal="center" vertical="center"/>
    </xf>
    <xf numFmtId="0" fontId="9" fillId="0" borderId="0" xfId="0" applyFont="1" applyBorder="1" applyAlignment="1">
      <alignment vertical="top"/>
    </xf>
    <xf numFmtId="0" fontId="9" fillId="0" borderId="0" xfId="0" applyFont="1" applyBorder="1" applyAlignment="1">
      <alignment horizontal="center" vertical="top"/>
    </xf>
    <xf numFmtId="0" fontId="10" fillId="0" borderId="1" xfId="0" applyFont="1" applyBorder="1" applyAlignment="1">
      <alignment horizontal="center" vertical="top" wrapText="1"/>
    </xf>
    <xf numFmtId="0" fontId="11" fillId="0" borderId="1" xfId="0" applyFont="1" applyBorder="1" applyAlignment="1">
      <alignment horizontal="right" vertical="center" wrapText="1"/>
    </xf>
    <xf numFmtId="0" fontId="9" fillId="3" borderId="0" xfId="0" applyFont="1" applyFill="1" applyBorder="1" applyAlignment="1">
      <alignment vertical="top"/>
    </xf>
    <xf numFmtId="4" fontId="10" fillId="2" borderId="1" xfId="0" applyNumberFormat="1" applyFont="1" applyFill="1" applyBorder="1" applyAlignment="1">
      <alignment vertical="center" wrapText="1"/>
    </xf>
    <xf numFmtId="0" fontId="10" fillId="2" borderId="1" xfId="0" applyFont="1" applyFill="1" applyBorder="1" applyAlignment="1">
      <alignment horizontal="center" vertical="top" wrapText="1"/>
    </xf>
    <xf numFmtId="0" fontId="9" fillId="5" borderId="0" xfId="0" applyFont="1" applyFill="1" applyBorder="1"/>
    <xf numFmtId="0" fontId="9" fillId="6" borderId="0" xfId="0" applyFont="1" applyFill="1" applyBorder="1"/>
    <xf numFmtId="0" fontId="11" fillId="2" borderId="1" xfId="0" applyFont="1" applyFill="1" applyBorder="1" applyAlignment="1">
      <alignment horizontal="left" vertical="top" wrapText="1"/>
    </xf>
    <xf numFmtId="164" fontId="10" fillId="2" borderId="1" xfId="0" applyNumberFormat="1" applyFont="1" applyFill="1" applyBorder="1" applyAlignment="1">
      <alignment wrapText="1"/>
    </xf>
    <xf numFmtId="49" fontId="11" fillId="2" borderId="1" xfId="0" applyNumberFormat="1" applyFont="1" applyFill="1" applyBorder="1" applyAlignment="1">
      <alignment horizontal="center" vertical="center" wrapText="1"/>
    </xf>
    <xf numFmtId="0" fontId="11" fillId="2" borderId="1" xfId="0" applyFont="1" applyFill="1" applyBorder="1" applyAlignment="1">
      <alignment horizontal="left" vertical="center" wrapText="1"/>
    </xf>
    <xf numFmtId="0" fontId="10" fillId="0" borderId="1" xfId="0" applyFont="1" applyBorder="1" applyAlignment="1">
      <alignment horizontal="left" vertical="center" wrapText="1"/>
    </xf>
    <xf numFmtId="0" fontId="11" fillId="2" borderId="1" xfId="0" applyFont="1" applyFill="1" applyBorder="1" applyAlignment="1">
      <alignment vertical="center" wrapText="1"/>
    </xf>
    <xf numFmtId="0" fontId="9" fillId="0" borderId="1" xfId="0" applyFont="1" applyBorder="1" applyAlignment="1">
      <alignment horizontal="center" vertical="center"/>
    </xf>
    <xf numFmtId="0" fontId="10" fillId="2" borderId="1" xfId="0" applyFont="1" applyFill="1" applyBorder="1" applyAlignment="1">
      <alignment horizontal="left" vertical="center" wrapText="1"/>
    </xf>
    <xf numFmtId="0" fontId="10" fillId="0" borderId="1" xfId="0" applyFont="1" applyBorder="1" applyAlignment="1">
      <alignment horizontal="left" vertical="top" wrapText="1"/>
    </xf>
    <xf numFmtId="4" fontId="9" fillId="0" borderId="1" xfId="0" applyNumberFormat="1" applyFont="1" applyBorder="1"/>
    <xf numFmtId="0" fontId="13" fillId="2" borderId="1" xfId="0" applyFont="1" applyFill="1" applyBorder="1" applyAlignment="1">
      <alignment vertical="center" wrapText="1"/>
    </xf>
    <xf numFmtId="0" fontId="14" fillId="0" borderId="1" xfId="0" applyFont="1" applyBorder="1" applyAlignment="1">
      <alignment horizontal="center" vertical="center" wrapText="1"/>
    </xf>
    <xf numFmtId="0" fontId="13" fillId="0" borderId="1" xfId="0" applyFont="1" applyBorder="1" applyAlignment="1">
      <alignment vertical="top" wrapText="1"/>
    </xf>
    <xf numFmtId="0" fontId="13" fillId="2" borderId="1" xfId="0" applyFont="1" applyFill="1" applyBorder="1" applyAlignment="1">
      <alignment vertical="top" wrapText="1"/>
    </xf>
    <xf numFmtId="164" fontId="12" fillId="0" borderId="1" xfId="0" applyNumberFormat="1" applyFont="1" applyBorder="1" applyAlignment="1">
      <alignment horizontal="center"/>
    </xf>
    <xf numFmtId="49" fontId="15" fillId="0" borderId="1" xfId="0" applyNumberFormat="1" applyFont="1" applyBorder="1" applyAlignment="1">
      <alignment vertical="center" wrapText="1"/>
    </xf>
    <xf numFmtId="49" fontId="10" fillId="0" borderId="1" xfId="0" applyNumberFormat="1" applyFont="1" applyBorder="1" applyAlignment="1">
      <alignment horizontal="center" vertical="center" wrapText="1"/>
    </xf>
    <xf numFmtId="164" fontId="14" fillId="2" borderId="1" xfId="0" applyNumberFormat="1" applyFont="1" applyFill="1" applyBorder="1" applyAlignment="1">
      <alignment vertical="center" wrapText="1"/>
    </xf>
    <xf numFmtId="0" fontId="9" fillId="0" borderId="2" xfId="0" applyFont="1" applyBorder="1" applyAlignment="1">
      <alignment horizontal="center" vertical="center"/>
    </xf>
    <xf numFmtId="0" fontId="9" fillId="0" borderId="3" xfId="0" applyFont="1" applyBorder="1" applyAlignment="1">
      <alignment vertical="top"/>
    </xf>
    <xf numFmtId="0" fontId="9" fillId="0" borderId="3" xfId="0" applyFont="1" applyBorder="1" applyAlignment="1">
      <alignment horizontal="center" vertical="top"/>
    </xf>
    <xf numFmtId="0" fontId="9" fillId="0" borderId="3" xfId="0" applyFont="1" applyBorder="1" applyAlignment="1">
      <alignment horizontal="center" vertical="center"/>
    </xf>
    <xf numFmtId="0" fontId="9" fillId="0" borderId="3" xfId="0" applyFont="1" applyBorder="1"/>
    <xf numFmtId="0" fontId="9" fillId="0" borderId="4" xfId="0" applyFont="1" applyBorder="1"/>
    <xf numFmtId="4" fontId="16" fillId="0" borderId="1" xfId="0" applyNumberFormat="1" applyFont="1" applyBorder="1"/>
    <xf numFmtId="0" fontId="4" fillId="0" borderId="1" xfId="0" applyFont="1" applyBorder="1" applyAlignment="1">
      <alignment horizontal="left" vertical="center" wrapText="1"/>
    </xf>
    <xf numFmtId="0" fontId="11" fillId="2" borderId="1" xfId="0" applyFont="1" applyFill="1" applyBorder="1" applyAlignment="1">
      <alignment horizontal="center" vertical="center" wrapText="1"/>
    </xf>
    <xf numFmtId="164" fontId="10" fillId="0" borderId="1" xfId="0" applyNumberFormat="1" applyFont="1" applyBorder="1" applyAlignment="1">
      <alignment horizontal="center" vertical="center" wrapText="1"/>
    </xf>
    <xf numFmtId="0" fontId="10" fillId="2" borderId="1" xfId="0" applyFont="1" applyFill="1" applyBorder="1" applyAlignment="1">
      <alignment horizontal="center" vertical="center" wrapText="1"/>
    </xf>
    <xf numFmtId="0" fontId="14" fillId="2" borderId="1" xfId="0" applyFont="1" applyFill="1" applyBorder="1" applyAlignment="1">
      <alignment horizontal="center" vertical="center" wrapText="1"/>
    </xf>
    <xf numFmtId="0" fontId="11" fillId="0" borderId="1" xfId="0" applyFont="1" applyBorder="1" applyAlignment="1">
      <alignment horizontal="center" vertical="center" wrapText="1"/>
    </xf>
    <xf numFmtId="0" fontId="10" fillId="0" borderId="1" xfId="0" applyFont="1" applyBorder="1" applyAlignment="1">
      <alignment horizontal="center" vertical="center" wrapText="1"/>
    </xf>
    <xf numFmtId="164" fontId="10" fillId="2" borderId="1" xfId="0" applyNumberFormat="1" applyFont="1" applyFill="1" applyBorder="1" applyAlignment="1">
      <alignment horizontal="center" vertical="center" wrapText="1"/>
    </xf>
    <xf numFmtId="164" fontId="11" fillId="2" borderId="1" xfId="0" applyNumberFormat="1" applyFont="1" applyFill="1" applyBorder="1" applyAlignment="1">
      <alignment horizontal="center" vertical="center" wrapText="1"/>
    </xf>
    <xf numFmtId="4" fontId="11" fillId="2" borderId="1" xfId="0" applyNumberFormat="1" applyFont="1" applyFill="1" applyBorder="1" applyAlignment="1">
      <alignment horizontal="center" vertical="center" wrapText="1"/>
    </xf>
    <xf numFmtId="4" fontId="10" fillId="2" borderId="1" xfId="0" applyNumberFormat="1" applyFont="1" applyFill="1" applyBorder="1" applyAlignment="1">
      <alignment horizontal="center" vertical="center" wrapText="1"/>
    </xf>
    <xf numFmtId="0" fontId="17" fillId="7" borderId="1" xfId="0" applyFont="1" applyFill="1" applyBorder="1" applyAlignment="1">
      <alignment horizontal="center" wrapText="1"/>
    </xf>
    <xf numFmtId="0" fontId="10" fillId="2" borderId="1" xfId="0" applyFont="1" applyFill="1" applyBorder="1" applyAlignment="1">
      <alignment vertical="top" wrapText="1"/>
    </xf>
    <xf numFmtId="0" fontId="10" fillId="0" borderId="1" xfId="0" applyFont="1" applyBorder="1" applyAlignment="1">
      <alignment vertical="top" wrapText="1"/>
    </xf>
    <xf numFmtId="164" fontId="11" fillId="0" borderId="1" xfId="0" applyNumberFormat="1" applyFont="1" applyBorder="1" applyAlignment="1">
      <alignment horizontal="center" vertical="center" wrapText="1"/>
    </xf>
    <xf numFmtId="4" fontId="11" fillId="0" borderId="1" xfId="0" applyNumberFormat="1" applyFont="1" applyBorder="1" applyAlignment="1">
      <alignment horizontal="center" vertical="center" wrapText="1"/>
    </xf>
    <xf numFmtId="164" fontId="9" fillId="2" borderId="1" xfId="0" applyNumberFormat="1" applyFont="1" applyFill="1" applyBorder="1" applyAlignment="1">
      <alignment horizontal="center" vertical="center"/>
    </xf>
    <xf numFmtId="0" fontId="12" fillId="4" borderId="1" xfId="0" applyFont="1" applyFill="1" applyBorder="1" applyAlignment="1">
      <alignment horizontal="center" vertical="center" wrapText="1"/>
    </xf>
    <xf numFmtId="4" fontId="11" fillId="0" borderId="1" xfId="0" applyNumberFormat="1" applyFont="1" applyBorder="1" applyAlignment="1">
      <alignment horizontal="center" vertical="center"/>
    </xf>
    <xf numFmtId="0" fontId="11" fillId="0" borderId="0" xfId="0" applyFont="1" applyBorder="1" applyAlignment="1">
      <alignment vertical="center"/>
    </xf>
    <xf numFmtId="0" fontId="9" fillId="5" borderId="0" xfId="0" applyFont="1" applyFill="1" applyBorder="1" applyAlignment="1">
      <alignment horizontal="center" vertical="center"/>
    </xf>
    <xf numFmtId="0" fontId="9" fillId="5" borderId="1" xfId="0" applyFont="1" applyFill="1" applyBorder="1"/>
    <xf numFmtId="0" fontId="9" fillId="8" borderId="0" xfId="0" applyFont="1" applyFill="1" applyBorder="1" applyAlignment="1">
      <alignment horizontal="center" vertical="center"/>
    </xf>
    <xf numFmtId="0" fontId="9" fillId="8" borderId="1" xfId="0" applyFont="1" applyFill="1" applyBorder="1"/>
    <xf numFmtId="0" fontId="9" fillId="8" borderId="0" xfId="0" applyFont="1" applyFill="1" applyBorder="1"/>
    <xf numFmtId="0" fontId="12" fillId="0" borderId="0" xfId="0" applyFont="1" applyBorder="1" applyAlignment="1">
      <alignment vertical="center"/>
    </xf>
    <xf numFmtId="0" fontId="18" fillId="0" borderId="0" xfId="0" applyFont="1" applyBorder="1" applyAlignment="1">
      <alignment vertical="center"/>
    </xf>
    <xf numFmtId="0" fontId="19" fillId="0" borderId="0" xfId="0" applyFont="1" applyBorder="1" applyAlignment="1"/>
    <xf numFmtId="0" fontId="9" fillId="2" borderId="0" xfId="0" applyFont="1" applyFill="1" applyBorder="1" applyAlignment="1">
      <alignment horizontal="center" vertical="center"/>
    </xf>
    <xf numFmtId="0" fontId="9" fillId="2" borderId="0" xfId="0" applyFont="1" applyFill="1" applyBorder="1"/>
    <xf numFmtId="0" fontId="4" fillId="2" borderId="1" xfId="0" applyFont="1" applyFill="1" applyBorder="1" applyAlignment="1">
      <alignment horizontal="left" vertical="center" wrapText="1"/>
    </xf>
    <xf numFmtId="0" fontId="18" fillId="2" borderId="0" xfId="0" applyFont="1" applyFill="1" applyBorder="1"/>
    <xf numFmtId="0" fontId="20" fillId="2" borderId="0" xfId="0" applyFont="1" applyFill="1" applyBorder="1" applyAlignment="1">
      <alignment horizontal="center" vertical="center"/>
    </xf>
    <xf numFmtId="0" fontId="20" fillId="2" borderId="0" xfId="0" applyFont="1" applyFill="1" applyBorder="1" applyAlignment="1">
      <alignment vertical="top"/>
    </xf>
    <xf numFmtId="0" fontId="20" fillId="2" borderId="0" xfId="0" applyFont="1" applyFill="1" applyBorder="1" applyAlignment="1">
      <alignment horizontal="center" vertical="top"/>
    </xf>
    <xf numFmtId="0" fontId="20" fillId="2" borderId="0" xfId="0" applyFont="1" applyFill="1" applyBorder="1"/>
    <xf numFmtId="0" fontId="9" fillId="2" borderId="0" xfId="0" applyFont="1" applyFill="1" applyBorder="1" applyAlignment="1">
      <alignment vertical="top"/>
    </xf>
    <xf numFmtId="0" fontId="9" fillId="2" borderId="0" xfId="0" applyFont="1" applyFill="1" applyBorder="1" applyAlignment="1">
      <alignment horizontal="center" vertical="top"/>
    </xf>
    <xf numFmtId="0" fontId="11" fillId="2" borderId="0" xfId="0" applyFont="1" applyFill="1" applyBorder="1" applyAlignment="1">
      <alignment vertical="center" wrapText="1"/>
    </xf>
    <xf numFmtId="0" fontId="12" fillId="2" borderId="0" xfId="0" applyFont="1" applyFill="1" applyBorder="1" applyAlignment="1">
      <alignment horizontal="center" vertical="center" wrapText="1"/>
    </xf>
    <xf numFmtId="164" fontId="12" fillId="2" borderId="0" xfId="0" applyNumberFormat="1" applyFont="1" applyFill="1" applyBorder="1" applyAlignment="1">
      <alignment horizontal="center" wrapText="1"/>
    </xf>
    <xf numFmtId="164" fontId="12" fillId="2" borderId="0" xfId="0" applyNumberFormat="1" applyFont="1" applyFill="1" applyBorder="1" applyAlignment="1">
      <alignment horizontal="center"/>
    </xf>
    <xf numFmtId="0" fontId="9" fillId="2" borderId="1" xfId="0" applyFont="1" applyFill="1" applyBorder="1" applyAlignment="1">
      <alignment horizontal="center" vertical="center"/>
    </xf>
    <xf numFmtId="0" fontId="10" fillId="2" borderId="1" xfId="0" applyFont="1" applyFill="1" applyBorder="1" applyAlignment="1">
      <alignment horizontal="left" vertical="top" wrapText="1"/>
    </xf>
    <xf numFmtId="0" fontId="11" fillId="2" borderId="1" xfId="0" applyFont="1" applyFill="1" applyBorder="1" applyAlignment="1">
      <alignment horizontal="center" vertical="top" wrapText="1"/>
    </xf>
    <xf numFmtId="4" fontId="9" fillId="2" borderId="1" xfId="0" applyNumberFormat="1" applyFont="1" applyFill="1" applyBorder="1"/>
    <xf numFmtId="0" fontId="11" fillId="2" borderId="1" xfId="0" applyFont="1" applyFill="1" applyBorder="1" applyAlignment="1">
      <alignment horizontal="right" vertical="center" wrapText="1"/>
    </xf>
    <xf numFmtId="49" fontId="10" fillId="2" borderId="1" xfId="0" applyNumberFormat="1" applyFont="1" applyFill="1" applyBorder="1" applyAlignment="1">
      <alignment horizontal="center" vertical="center" wrapText="1"/>
    </xf>
    <xf numFmtId="164" fontId="10" fillId="2" borderId="1" xfId="0" applyNumberFormat="1" applyFont="1" applyFill="1" applyBorder="1" applyAlignment="1">
      <alignment horizontal="center" wrapText="1"/>
    </xf>
    <xf numFmtId="0" fontId="11" fillId="2" borderId="1" xfId="0" applyFont="1" applyFill="1" applyBorder="1" applyAlignment="1">
      <alignment wrapText="1"/>
    </xf>
    <xf numFmtId="4" fontId="16" fillId="2" borderId="1" xfId="0" applyNumberFormat="1" applyFont="1" applyFill="1" applyBorder="1"/>
    <xf numFmtId="2" fontId="10" fillId="2" borderId="1" xfId="0" applyNumberFormat="1" applyFont="1" applyFill="1" applyBorder="1" applyAlignment="1">
      <alignment horizontal="center" vertical="center" wrapText="1"/>
    </xf>
    <xf numFmtId="4" fontId="4" fillId="2" borderId="1" xfId="0" applyNumberFormat="1" applyFont="1" applyFill="1" applyBorder="1" applyAlignment="1">
      <alignment horizontal="center" vertical="center" wrapText="1"/>
    </xf>
    <xf numFmtId="4" fontId="12" fillId="2" borderId="1" xfId="0" applyNumberFormat="1" applyFont="1" applyFill="1" applyBorder="1" applyAlignment="1">
      <alignment vertical="center" wrapText="1"/>
    </xf>
    <xf numFmtId="4" fontId="9" fillId="2" borderId="0" xfId="0" applyNumberFormat="1" applyFont="1" applyFill="1" applyBorder="1"/>
    <xf numFmtId="49" fontId="11" fillId="2" borderId="1" xfId="0" applyNumberFormat="1" applyFont="1" applyFill="1" applyBorder="1" applyAlignment="1">
      <alignment vertical="center" wrapText="1"/>
    </xf>
    <xf numFmtId="4" fontId="10" fillId="2" borderId="1" xfId="0" applyNumberFormat="1" applyFont="1" applyFill="1" applyBorder="1" applyAlignment="1">
      <alignment horizontal="center" vertical="center" wrapText="1"/>
    </xf>
    <xf numFmtId="0" fontId="10" fillId="2" borderId="1" xfId="0" applyFont="1" applyFill="1" applyBorder="1" applyAlignment="1">
      <alignment horizontal="center" vertical="center" wrapText="1"/>
    </xf>
    <xf numFmtId="0" fontId="11" fillId="2" borderId="1" xfId="0" applyFont="1" applyFill="1" applyBorder="1" applyAlignment="1">
      <alignment horizontal="center" vertical="center" wrapText="1"/>
    </xf>
    <xf numFmtId="0" fontId="10" fillId="2" borderId="1" xfId="0" applyFont="1" applyFill="1" applyBorder="1" applyAlignment="1">
      <alignment vertical="top" wrapText="1"/>
    </xf>
    <xf numFmtId="164" fontId="10" fillId="2" borderId="1" xfId="0" applyNumberFormat="1" applyFont="1" applyFill="1" applyBorder="1" applyAlignment="1">
      <alignment horizontal="center" vertical="center" wrapText="1"/>
    </xf>
    <xf numFmtId="4" fontId="11" fillId="2" borderId="1" xfId="0" applyNumberFormat="1" applyFont="1" applyFill="1" applyBorder="1" applyAlignment="1">
      <alignment horizontal="center" vertical="center" wrapText="1"/>
    </xf>
    <xf numFmtId="164" fontId="11" fillId="2" borderId="1" xfId="0" applyNumberFormat="1" applyFont="1" applyFill="1" applyBorder="1" applyAlignment="1">
      <alignment horizontal="center" vertical="center" wrapText="1"/>
    </xf>
    <xf numFmtId="0" fontId="14" fillId="2" borderId="1" xfId="0" applyFont="1" applyFill="1" applyBorder="1" applyAlignment="1">
      <alignment horizontal="center" vertical="center" wrapText="1"/>
    </xf>
    <xf numFmtId="0" fontId="12" fillId="2" borderId="1" xfId="0" applyFont="1" applyFill="1" applyBorder="1" applyAlignment="1">
      <alignment horizontal="center" wrapText="1"/>
    </xf>
    <xf numFmtId="0" fontId="17" fillId="2" borderId="1" xfId="0" applyFont="1" applyFill="1" applyBorder="1" applyAlignment="1">
      <alignment horizontal="center" wrapText="1"/>
    </xf>
    <xf numFmtId="4" fontId="11" fillId="2" borderId="1" xfId="0" applyNumberFormat="1" applyFont="1" applyFill="1" applyBorder="1" applyAlignment="1">
      <alignment horizontal="center" vertical="center"/>
    </xf>
    <xf numFmtId="16" fontId="10" fillId="2" borderId="1" xfId="0" applyNumberFormat="1" applyFont="1" applyFill="1" applyBorder="1" applyAlignment="1">
      <alignment horizontal="center" vertical="center" wrapText="1"/>
    </xf>
    <xf numFmtId="0" fontId="4" fillId="2" borderId="1" xfId="0" applyFont="1" applyFill="1" applyBorder="1" applyAlignment="1">
      <alignment horizontal="center" vertical="center" wrapText="1"/>
    </xf>
    <xf numFmtId="164" fontId="4" fillId="2" borderId="1" xfId="0" applyNumberFormat="1" applyFont="1" applyFill="1" applyBorder="1" applyAlignment="1">
      <alignment horizontal="center" vertical="center" wrapText="1"/>
    </xf>
    <xf numFmtId="164" fontId="9" fillId="2" borderId="1" xfId="0" applyNumberFormat="1" applyFont="1" applyFill="1" applyBorder="1" applyAlignment="1">
      <alignment horizontal="center" vertical="center"/>
    </xf>
    <xf numFmtId="0" fontId="8" fillId="2" borderId="1" xfId="0" applyFont="1" applyFill="1" applyBorder="1" applyAlignment="1">
      <alignment horizontal="center" wrapText="1"/>
    </xf>
    <xf numFmtId="0" fontId="10" fillId="2" borderId="1" xfId="0" applyFont="1" applyFill="1" applyBorder="1" applyAlignment="1">
      <alignment horizontal="left" vertical="center" wrapText="1"/>
    </xf>
    <xf numFmtId="4" fontId="11" fillId="2" borderId="1" xfId="0" applyNumberFormat="1" applyFont="1" applyFill="1" applyBorder="1" applyAlignment="1">
      <alignment horizontal="center" vertical="center" wrapText="1"/>
    </xf>
    <xf numFmtId="164" fontId="11" fillId="2" borderId="1" xfId="0" applyNumberFormat="1" applyFont="1" applyFill="1" applyBorder="1" applyAlignment="1">
      <alignment horizontal="center" vertical="center" wrapText="1"/>
    </xf>
    <xf numFmtId="164" fontId="13" fillId="2" borderId="1" xfId="0" applyNumberFormat="1" applyFont="1" applyFill="1" applyBorder="1" applyAlignment="1">
      <alignment horizontal="center" vertical="center" wrapText="1"/>
    </xf>
    <xf numFmtId="164" fontId="5" fillId="2" borderId="1" xfId="0" applyNumberFormat="1" applyFont="1" applyFill="1" applyBorder="1" applyAlignment="1">
      <alignment horizontal="center" vertical="center" wrapText="1"/>
    </xf>
    <xf numFmtId="164" fontId="10" fillId="2" borderId="1" xfId="0" applyNumberFormat="1" applyFont="1" applyFill="1" applyBorder="1" applyAlignment="1">
      <alignment horizontal="center" vertical="center" wrapText="1"/>
    </xf>
    <xf numFmtId="4" fontId="10" fillId="2" borderId="1" xfId="0" applyNumberFormat="1" applyFont="1" applyFill="1" applyBorder="1" applyAlignment="1">
      <alignment horizontal="center" vertical="center" wrapText="1"/>
    </xf>
    <xf numFmtId="164" fontId="11" fillId="2" borderId="7" xfId="0" applyNumberFormat="1" applyFont="1" applyFill="1" applyBorder="1" applyAlignment="1">
      <alignment horizontal="center" vertical="center" wrapText="1"/>
    </xf>
    <xf numFmtId="0" fontId="17" fillId="2" borderId="1" xfId="0" applyFont="1" applyFill="1" applyBorder="1" applyAlignment="1">
      <alignment horizontal="center" wrapText="1"/>
    </xf>
    <xf numFmtId="164" fontId="4" fillId="2" borderId="1" xfId="0" applyNumberFormat="1" applyFont="1" applyFill="1" applyBorder="1" applyAlignment="1">
      <alignment horizontal="center" vertical="center" wrapText="1"/>
    </xf>
    <xf numFmtId="4" fontId="12" fillId="2" borderId="1" xfId="0" applyNumberFormat="1" applyFont="1" applyFill="1" applyBorder="1" applyAlignment="1">
      <alignment horizontal="left" vertical="center" wrapText="1"/>
    </xf>
    <xf numFmtId="0" fontId="9" fillId="0" borderId="3" xfId="0" applyFont="1" applyBorder="1" applyAlignment="1">
      <alignment horizontal="center"/>
    </xf>
    <xf numFmtId="0" fontId="11" fillId="0" borderId="3" xfId="0" applyFont="1" applyBorder="1" applyAlignment="1">
      <alignment horizontal="center"/>
    </xf>
    <xf numFmtId="0" fontId="9" fillId="5" borderId="1" xfId="0" applyFont="1" applyFill="1" applyBorder="1" applyAlignment="1">
      <alignment horizontal="center"/>
    </xf>
    <xf numFmtId="0" fontId="9" fillId="8" borderId="1" xfId="0" applyFont="1" applyFill="1" applyBorder="1" applyAlignment="1">
      <alignment horizontal="center"/>
    </xf>
    <xf numFmtId="164" fontId="9" fillId="8" borderId="1" xfId="0" applyNumberFormat="1" applyFont="1" applyFill="1" applyBorder="1" applyAlignment="1">
      <alignment horizontal="center"/>
    </xf>
    <xf numFmtId="4" fontId="11" fillId="2" borderId="1" xfId="0" applyNumberFormat="1" applyFont="1" applyFill="1" applyBorder="1" applyAlignment="1">
      <alignment horizontal="center" vertical="center" wrapText="1"/>
    </xf>
    <xf numFmtId="0" fontId="12" fillId="2" borderId="1" xfId="0" applyFont="1" applyFill="1" applyBorder="1" applyAlignment="1">
      <alignment horizontal="center" vertical="center" wrapText="1"/>
    </xf>
    <xf numFmtId="164" fontId="12" fillId="2" borderId="1" xfId="0" applyNumberFormat="1" applyFont="1" applyFill="1" applyBorder="1" applyAlignment="1">
      <alignment horizontal="center" wrapText="1"/>
    </xf>
    <xf numFmtId="0" fontId="11" fillId="2" borderId="1" xfId="0" applyFont="1" applyFill="1" applyBorder="1" applyAlignment="1">
      <alignment horizontal="center" vertical="center" wrapText="1"/>
    </xf>
    <xf numFmtId="164" fontId="11" fillId="8" borderId="1" xfId="0" applyNumberFormat="1" applyFont="1" applyFill="1" applyBorder="1" applyAlignment="1">
      <alignment horizontal="center" vertical="center" wrapText="1"/>
    </xf>
    <xf numFmtId="164" fontId="11" fillId="2" borderId="1" xfId="0" applyNumberFormat="1" applyFont="1" applyFill="1" applyBorder="1" applyAlignment="1">
      <alignment horizontal="center" vertical="center" wrapText="1"/>
    </xf>
    <xf numFmtId="164" fontId="11" fillId="5" borderId="1" xfId="0" applyNumberFormat="1" applyFont="1" applyFill="1" applyBorder="1" applyAlignment="1">
      <alignment horizontal="center" vertical="center" wrapText="1"/>
    </xf>
    <xf numFmtId="0" fontId="12" fillId="9" borderId="1" xfId="0" applyFont="1" applyFill="1" applyBorder="1" applyAlignment="1">
      <alignment horizontal="center" wrapText="1"/>
    </xf>
    <xf numFmtId="0" fontId="12" fillId="4" borderId="1" xfId="0" applyFont="1" applyFill="1" applyBorder="1" applyAlignment="1">
      <alignment horizontal="center" vertical="center" wrapText="1"/>
    </xf>
    <xf numFmtId="164" fontId="12" fillId="4" borderId="1" xfId="0" applyNumberFormat="1" applyFont="1" applyFill="1" applyBorder="1" applyAlignment="1">
      <alignment horizontal="right" wrapText="1"/>
    </xf>
    <xf numFmtId="164" fontId="14" fillId="0" borderId="1" xfId="0" applyNumberFormat="1" applyFont="1" applyBorder="1" applyAlignment="1">
      <alignment horizontal="center" vertical="center" wrapText="1"/>
    </xf>
    <xf numFmtId="164" fontId="13" fillId="0" borderId="1" xfId="0" applyNumberFormat="1" applyFont="1" applyBorder="1" applyAlignment="1">
      <alignment horizontal="center" vertical="center" wrapText="1"/>
    </xf>
    <xf numFmtId="164" fontId="14" fillId="2" borderId="1" xfId="0" applyNumberFormat="1" applyFont="1" applyFill="1" applyBorder="1" applyAlignment="1">
      <alignment horizontal="center" vertical="center" wrapText="1"/>
    </xf>
    <xf numFmtId="164" fontId="13" fillId="2" borderId="1" xfId="0" applyNumberFormat="1" applyFont="1" applyFill="1" applyBorder="1" applyAlignment="1">
      <alignment horizontal="center" vertical="center" wrapText="1"/>
    </xf>
    <xf numFmtId="0" fontId="14" fillId="2" borderId="1" xfId="0" applyFont="1" applyFill="1" applyBorder="1" applyAlignment="1">
      <alignment horizontal="center" vertical="center" wrapText="1"/>
    </xf>
    <xf numFmtId="0" fontId="13" fillId="0" borderId="1" xfId="0" applyFont="1" applyBorder="1" applyAlignment="1">
      <alignment horizontal="center" vertical="center" wrapText="1"/>
    </xf>
    <xf numFmtId="164" fontId="5" fillId="2" borderId="1" xfId="0" applyNumberFormat="1" applyFont="1" applyFill="1" applyBorder="1" applyAlignment="1">
      <alignment horizontal="center" vertical="center" wrapText="1"/>
    </xf>
    <xf numFmtId="0" fontId="14" fillId="2" borderId="5" xfId="0" applyFont="1" applyFill="1" applyBorder="1" applyAlignment="1">
      <alignment horizontal="center" vertical="center" wrapText="1"/>
    </xf>
    <xf numFmtId="0" fontId="14" fillId="2" borderId="13" xfId="0" applyFont="1" applyFill="1" applyBorder="1" applyAlignment="1">
      <alignment horizontal="center" vertical="center" wrapText="1"/>
    </xf>
    <xf numFmtId="0" fontId="14" fillId="2" borderId="6" xfId="0" applyFont="1" applyFill="1" applyBorder="1" applyAlignment="1">
      <alignment horizontal="center" vertical="center" wrapText="1"/>
    </xf>
    <xf numFmtId="0" fontId="10" fillId="2" borderId="7" xfId="0" applyFont="1" applyFill="1" applyBorder="1" applyAlignment="1">
      <alignment horizontal="center" vertical="center" wrapText="1"/>
    </xf>
    <xf numFmtId="0" fontId="10" fillId="2" borderId="9" xfId="0" applyFont="1" applyFill="1" applyBorder="1" applyAlignment="1">
      <alignment horizontal="center" vertical="center" wrapText="1"/>
    </xf>
    <xf numFmtId="164" fontId="10" fillId="2" borderId="1" xfId="0" applyNumberFormat="1" applyFont="1" applyFill="1" applyBorder="1" applyAlignment="1">
      <alignment horizontal="center" vertical="center" wrapText="1"/>
    </xf>
    <xf numFmtId="164" fontId="10" fillId="8" borderId="1" xfId="0" applyNumberFormat="1" applyFont="1" applyFill="1" applyBorder="1" applyAlignment="1">
      <alignment horizontal="center" vertical="center" wrapText="1"/>
    </xf>
    <xf numFmtId="0" fontId="11" fillId="9" borderId="1" xfId="0" applyFont="1" applyFill="1" applyBorder="1" applyAlignment="1">
      <alignment horizontal="center" wrapText="1"/>
    </xf>
    <xf numFmtId="0" fontId="10" fillId="2" borderId="1" xfId="0" applyFont="1" applyFill="1" applyBorder="1" applyAlignment="1">
      <alignment horizontal="center" vertical="center" wrapText="1"/>
    </xf>
    <xf numFmtId="0" fontId="11" fillId="0" borderId="1" xfId="0" applyFont="1" applyBorder="1" applyAlignment="1">
      <alignment horizontal="center" vertical="center" wrapText="1"/>
    </xf>
    <xf numFmtId="164" fontId="10" fillId="0" borderId="1" xfId="0" applyNumberFormat="1" applyFont="1" applyBorder="1" applyAlignment="1">
      <alignment horizontal="center" vertical="center" wrapText="1"/>
    </xf>
    <xf numFmtId="0" fontId="10" fillId="9" borderId="1" xfId="0" applyFont="1" applyFill="1" applyBorder="1" applyAlignment="1">
      <alignment horizontal="center" wrapText="1"/>
    </xf>
    <xf numFmtId="164" fontId="11" fillId="0" borderId="1" xfId="0" applyNumberFormat="1" applyFont="1" applyBorder="1" applyAlignment="1">
      <alignment horizontal="center" vertical="center" wrapText="1"/>
    </xf>
    <xf numFmtId="164" fontId="11" fillId="0" borderId="7" xfId="0" applyNumberFormat="1" applyFont="1" applyBorder="1" applyAlignment="1">
      <alignment horizontal="center" vertical="center" wrapText="1"/>
    </xf>
    <xf numFmtId="164" fontId="11" fillId="0" borderId="9" xfId="0" applyNumberFormat="1" applyFont="1" applyBorder="1" applyAlignment="1">
      <alignment horizontal="center" vertical="center" wrapText="1"/>
    </xf>
    <xf numFmtId="0" fontId="10" fillId="9" borderId="1" xfId="0" applyFont="1" applyFill="1" applyBorder="1" applyAlignment="1">
      <alignment horizontal="center" vertical="center" wrapText="1"/>
    </xf>
    <xf numFmtId="164" fontId="10" fillId="5" borderId="1" xfId="0" applyNumberFormat="1" applyFont="1" applyFill="1" applyBorder="1" applyAlignment="1">
      <alignment horizontal="center" vertical="center" wrapText="1"/>
    </xf>
    <xf numFmtId="0" fontId="11" fillId="7" borderId="1" xfId="0" applyFont="1" applyFill="1" applyBorder="1" applyAlignment="1">
      <alignment horizontal="center" wrapText="1"/>
    </xf>
    <xf numFmtId="0" fontId="10" fillId="0" borderId="1" xfId="0" applyFont="1" applyBorder="1" applyAlignment="1">
      <alignment horizontal="center" vertical="center" wrapText="1"/>
    </xf>
    <xf numFmtId="0" fontId="10" fillId="2" borderId="5" xfId="0" applyFont="1" applyFill="1" applyBorder="1" applyAlignment="1">
      <alignment horizontal="center" vertical="center" wrapText="1"/>
    </xf>
    <xf numFmtId="0" fontId="10" fillId="2" borderId="6" xfId="0" applyFont="1" applyFill="1" applyBorder="1" applyAlignment="1">
      <alignment horizontal="center" vertical="center" wrapText="1"/>
    </xf>
    <xf numFmtId="0" fontId="10" fillId="2" borderId="2" xfId="0" applyFont="1" applyFill="1" applyBorder="1" applyAlignment="1">
      <alignment horizontal="center" vertical="center" wrapText="1"/>
    </xf>
    <xf numFmtId="0" fontId="10" fillId="2" borderId="4" xfId="0" applyFont="1" applyFill="1" applyBorder="1" applyAlignment="1">
      <alignment horizontal="center" vertical="center" wrapText="1"/>
    </xf>
    <xf numFmtId="0" fontId="10" fillId="2" borderId="11" xfId="0" applyFont="1" applyFill="1" applyBorder="1" applyAlignment="1">
      <alignment horizontal="center" vertical="center" wrapText="1"/>
    </xf>
    <xf numFmtId="0" fontId="10" fillId="2" borderId="12" xfId="0" applyFont="1" applyFill="1" applyBorder="1" applyAlignment="1">
      <alignment horizontal="center" vertical="center" wrapText="1"/>
    </xf>
    <xf numFmtId="4" fontId="10" fillId="2" borderId="1" xfId="0" applyNumberFormat="1" applyFont="1" applyFill="1" applyBorder="1" applyAlignment="1">
      <alignment horizontal="center" vertical="center" wrapText="1"/>
    </xf>
    <xf numFmtId="4" fontId="10" fillId="5" borderId="1" xfId="0" applyNumberFormat="1" applyFont="1" applyFill="1" applyBorder="1" applyAlignment="1">
      <alignment horizontal="center" vertical="center" wrapText="1"/>
    </xf>
    <xf numFmtId="4" fontId="11" fillId="5" borderId="1" xfId="0" applyNumberFormat="1" applyFont="1" applyFill="1" applyBorder="1" applyAlignment="1">
      <alignment horizontal="center" vertical="center" wrapText="1"/>
    </xf>
    <xf numFmtId="4" fontId="11" fillId="0" borderId="1" xfId="0" applyNumberFormat="1" applyFont="1" applyBorder="1" applyAlignment="1">
      <alignment horizontal="center" vertical="center" wrapText="1"/>
    </xf>
    <xf numFmtId="164" fontId="11" fillId="2" borderId="2" xfId="0" applyNumberFormat="1" applyFont="1" applyFill="1" applyBorder="1" applyAlignment="1">
      <alignment horizontal="center" vertical="center" wrapText="1"/>
    </xf>
    <xf numFmtId="164" fontId="11" fillId="2" borderId="4" xfId="0" applyNumberFormat="1" applyFont="1" applyFill="1" applyBorder="1" applyAlignment="1">
      <alignment horizontal="center" vertical="center" wrapText="1"/>
    </xf>
    <xf numFmtId="164" fontId="11" fillId="2" borderId="11" xfId="0" applyNumberFormat="1" applyFont="1" applyFill="1" applyBorder="1" applyAlignment="1">
      <alignment horizontal="center" vertical="center" wrapText="1"/>
    </xf>
    <xf numFmtId="164" fontId="11" fillId="2" borderId="12" xfId="0" applyNumberFormat="1" applyFont="1" applyFill="1" applyBorder="1" applyAlignment="1">
      <alignment horizontal="center" vertical="center" wrapText="1"/>
    </xf>
    <xf numFmtId="4" fontId="11" fillId="0" borderId="5" xfId="0" applyNumberFormat="1" applyFont="1" applyBorder="1" applyAlignment="1">
      <alignment horizontal="center" vertical="center"/>
    </xf>
    <xf numFmtId="4" fontId="11" fillId="0" borderId="6" xfId="0" applyNumberFormat="1" applyFont="1" applyBorder="1" applyAlignment="1">
      <alignment horizontal="center" vertical="center"/>
    </xf>
    <xf numFmtId="164" fontId="10" fillId="0" borderId="7" xfId="0" applyNumberFormat="1" applyFont="1" applyBorder="1" applyAlignment="1">
      <alignment horizontal="center" vertical="center" wrapText="1"/>
    </xf>
    <xf numFmtId="164" fontId="10" fillId="0" borderId="8" xfId="0" applyNumberFormat="1" applyFont="1" applyBorder="1" applyAlignment="1">
      <alignment horizontal="center" vertical="center" wrapText="1"/>
    </xf>
    <xf numFmtId="164" fontId="10" fillId="0" borderId="9" xfId="0" applyNumberFormat="1" applyFont="1" applyBorder="1" applyAlignment="1">
      <alignment horizontal="center" vertical="center" wrapText="1"/>
    </xf>
    <xf numFmtId="164" fontId="10" fillId="5" borderId="7" xfId="0" applyNumberFormat="1" applyFont="1" applyFill="1" applyBorder="1" applyAlignment="1">
      <alignment horizontal="center" vertical="center" wrapText="1"/>
    </xf>
    <xf numFmtId="164" fontId="10" fillId="5" borderId="8" xfId="0" applyNumberFormat="1" applyFont="1" applyFill="1" applyBorder="1" applyAlignment="1">
      <alignment horizontal="center" vertical="center" wrapText="1"/>
    </xf>
    <xf numFmtId="164" fontId="10" fillId="5" borderId="9" xfId="0" applyNumberFormat="1" applyFont="1" applyFill="1" applyBorder="1" applyAlignment="1">
      <alignment horizontal="center" vertical="center" wrapText="1"/>
    </xf>
    <xf numFmtId="164" fontId="11" fillId="0" borderId="8" xfId="0" applyNumberFormat="1" applyFont="1" applyBorder="1" applyAlignment="1">
      <alignment horizontal="center" vertical="center" wrapText="1"/>
    </xf>
    <xf numFmtId="0" fontId="10" fillId="2" borderId="1" xfId="0" applyFont="1" applyFill="1" applyBorder="1" applyAlignment="1">
      <alignment vertical="top" wrapText="1"/>
    </xf>
    <xf numFmtId="0" fontId="10" fillId="2" borderId="13" xfId="0" applyFont="1" applyFill="1" applyBorder="1" applyAlignment="1">
      <alignment horizontal="center" vertical="center" wrapText="1"/>
    </xf>
    <xf numFmtId="164" fontId="11" fillId="2" borderId="3" xfId="0" applyNumberFormat="1" applyFont="1" applyFill="1" applyBorder="1" applyAlignment="1">
      <alignment horizontal="center" vertical="center" wrapText="1"/>
    </xf>
    <xf numFmtId="164" fontId="11" fillId="2" borderId="10" xfId="0" applyNumberFormat="1" applyFont="1" applyFill="1" applyBorder="1" applyAlignment="1">
      <alignment horizontal="center" vertical="center" wrapText="1"/>
    </xf>
    <xf numFmtId="164" fontId="11" fillId="5" borderId="2" xfId="0" applyNumberFormat="1" applyFont="1" applyFill="1" applyBorder="1" applyAlignment="1">
      <alignment horizontal="center" vertical="center" wrapText="1"/>
    </xf>
    <xf numFmtId="164" fontId="11" fillId="5" borderId="3" xfId="0" applyNumberFormat="1" applyFont="1" applyFill="1" applyBorder="1" applyAlignment="1">
      <alignment horizontal="center" vertical="center" wrapText="1"/>
    </xf>
    <xf numFmtId="164" fontId="11" fillId="5" borderId="4" xfId="0" applyNumberFormat="1" applyFont="1" applyFill="1" applyBorder="1" applyAlignment="1">
      <alignment horizontal="center" vertical="center" wrapText="1"/>
    </xf>
    <xf numFmtId="164" fontId="11" fillId="5" borderId="11" xfId="0" applyNumberFormat="1" applyFont="1" applyFill="1" applyBorder="1" applyAlignment="1">
      <alignment horizontal="center" vertical="center" wrapText="1"/>
    </xf>
    <xf numFmtId="164" fontId="11" fillId="5" borderId="10" xfId="0" applyNumberFormat="1" applyFont="1" applyFill="1" applyBorder="1" applyAlignment="1">
      <alignment horizontal="center" vertical="center" wrapText="1"/>
    </xf>
    <xf numFmtId="164" fontId="11" fillId="5" borderId="12" xfId="0" applyNumberFormat="1" applyFont="1" applyFill="1" applyBorder="1" applyAlignment="1">
      <alignment horizontal="center" vertical="center" wrapText="1"/>
    </xf>
    <xf numFmtId="164" fontId="10" fillId="0" borderId="2" xfId="0" applyNumberFormat="1" applyFont="1" applyBorder="1" applyAlignment="1">
      <alignment horizontal="center" vertical="center" wrapText="1"/>
    </xf>
    <xf numFmtId="164" fontId="10" fillId="0" borderId="4" xfId="0" applyNumberFormat="1" applyFont="1" applyBorder="1" applyAlignment="1">
      <alignment horizontal="center" vertical="center" wrapText="1"/>
    </xf>
    <xf numFmtId="164" fontId="10" fillId="0" borderId="11" xfId="0" applyNumberFormat="1" applyFont="1" applyBorder="1" applyAlignment="1">
      <alignment horizontal="center" vertical="center" wrapText="1"/>
    </xf>
    <xf numFmtId="164" fontId="10" fillId="0" borderId="12" xfId="0" applyNumberFormat="1" applyFont="1" applyBorder="1" applyAlignment="1">
      <alignment horizontal="center" vertical="center" wrapText="1"/>
    </xf>
    <xf numFmtId="16" fontId="10" fillId="0" borderId="1" xfId="0" applyNumberFormat="1" applyFont="1" applyBorder="1" applyAlignment="1">
      <alignment horizontal="center" vertical="center" wrapText="1"/>
    </xf>
    <xf numFmtId="0" fontId="10" fillId="0" borderId="1" xfId="0" applyFont="1" applyBorder="1" applyAlignment="1">
      <alignment vertical="top" wrapText="1"/>
    </xf>
    <xf numFmtId="0" fontId="17" fillId="10" borderId="1" xfId="0" applyFont="1" applyFill="1" applyBorder="1" applyAlignment="1">
      <alignment horizontal="center" vertical="center" wrapText="1"/>
    </xf>
    <xf numFmtId="0" fontId="17" fillId="10" borderId="7" xfId="0" applyFont="1" applyFill="1" applyBorder="1" applyAlignment="1">
      <alignment horizontal="center" wrapText="1"/>
    </xf>
    <xf numFmtId="0" fontId="0" fillId="0" borderId="8" xfId="0" applyBorder="1"/>
    <xf numFmtId="0" fontId="0" fillId="0" borderId="9" xfId="0" applyBorder="1"/>
    <xf numFmtId="0" fontId="17" fillId="10" borderId="2" xfId="0" applyFont="1" applyFill="1" applyBorder="1" applyAlignment="1">
      <alignment horizontal="center" wrapText="1"/>
    </xf>
    <xf numFmtId="0" fontId="17" fillId="10" borderId="3" xfId="0" applyFont="1" applyFill="1" applyBorder="1" applyAlignment="1">
      <alignment horizontal="center" wrapText="1"/>
    </xf>
    <xf numFmtId="0" fontId="17" fillId="10" borderId="4" xfId="0" applyFont="1" applyFill="1" applyBorder="1" applyAlignment="1">
      <alignment horizontal="center" wrapText="1"/>
    </xf>
    <xf numFmtId="0" fontId="17" fillId="10" borderId="11" xfId="0" applyFont="1" applyFill="1" applyBorder="1" applyAlignment="1">
      <alignment horizontal="center" wrapText="1"/>
    </xf>
    <xf numFmtId="0" fontId="17" fillId="10" borderId="10" xfId="0" applyFont="1" applyFill="1" applyBorder="1" applyAlignment="1">
      <alignment horizontal="center" wrapText="1"/>
    </xf>
    <xf numFmtId="0" fontId="17" fillId="10" borderId="12" xfId="0" applyFont="1" applyFill="1" applyBorder="1" applyAlignment="1">
      <alignment horizontal="center" wrapText="1"/>
    </xf>
    <xf numFmtId="0" fontId="17" fillId="10" borderId="8" xfId="0" applyFont="1" applyFill="1" applyBorder="1" applyAlignment="1">
      <alignment horizontal="center" wrapText="1"/>
    </xf>
    <xf numFmtId="0" fontId="17" fillId="10" borderId="9" xfId="0" applyFont="1" applyFill="1" applyBorder="1" applyAlignment="1">
      <alignment horizontal="center" wrapText="1"/>
    </xf>
    <xf numFmtId="0" fontId="17" fillId="7" borderId="7" xfId="0" applyFont="1" applyFill="1" applyBorder="1" applyAlignment="1">
      <alignment horizontal="center" wrapText="1"/>
    </xf>
    <xf numFmtId="0" fontId="17" fillId="7" borderId="8" xfId="0" applyFont="1" applyFill="1" applyBorder="1" applyAlignment="1">
      <alignment horizontal="center" wrapText="1"/>
    </xf>
    <xf numFmtId="0" fontId="17" fillId="7" borderId="9" xfId="0" applyFont="1" applyFill="1" applyBorder="1" applyAlignment="1">
      <alignment horizontal="center" wrapText="1"/>
    </xf>
    <xf numFmtId="164" fontId="10" fillId="0" borderId="3" xfId="0" applyNumberFormat="1" applyFont="1" applyBorder="1" applyAlignment="1">
      <alignment horizontal="center" vertical="center" wrapText="1"/>
    </xf>
    <xf numFmtId="164" fontId="10" fillId="0" borderId="10" xfId="0" applyNumberFormat="1" applyFont="1" applyBorder="1" applyAlignment="1">
      <alignment horizontal="center" vertical="center" wrapText="1"/>
    </xf>
    <xf numFmtId="164" fontId="10" fillId="5" borderId="2" xfId="0" applyNumberFormat="1" applyFont="1" applyFill="1" applyBorder="1" applyAlignment="1">
      <alignment horizontal="center" vertical="center" wrapText="1"/>
    </xf>
    <xf numFmtId="164" fontId="10" fillId="5" borderId="3" xfId="0" applyNumberFormat="1" applyFont="1" applyFill="1" applyBorder="1" applyAlignment="1">
      <alignment horizontal="center" vertical="center" wrapText="1"/>
    </xf>
    <xf numFmtId="164" fontId="10" fillId="5" borderId="4" xfId="0" applyNumberFormat="1" applyFont="1" applyFill="1" applyBorder="1" applyAlignment="1">
      <alignment horizontal="center" vertical="center" wrapText="1"/>
    </xf>
    <xf numFmtId="164" fontId="10" fillId="5" borderId="11" xfId="0" applyNumberFormat="1" applyFont="1" applyFill="1" applyBorder="1" applyAlignment="1">
      <alignment horizontal="center" vertical="center" wrapText="1"/>
    </xf>
    <xf numFmtId="164" fontId="10" fillId="5" borderId="10" xfId="0" applyNumberFormat="1" applyFont="1" applyFill="1" applyBorder="1" applyAlignment="1">
      <alignment horizontal="center" vertical="center" wrapText="1"/>
    </xf>
    <xf numFmtId="164" fontId="10" fillId="5" borderId="12" xfId="0" applyNumberFormat="1" applyFont="1" applyFill="1" applyBorder="1" applyAlignment="1">
      <alignment horizontal="center" vertical="center" wrapText="1"/>
    </xf>
    <xf numFmtId="164" fontId="11" fillId="2" borderId="7" xfId="0" applyNumberFormat="1" applyFont="1" applyFill="1" applyBorder="1" applyAlignment="1">
      <alignment horizontal="center" vertical="center" wrapText="1"/>
    </xf>
    <xf numFmtId="164" fontId="10" fillId="2" borderId="7" xfId="0" applyNumberFormat="1" applyFont="1" applyFill="1" applyBorder="1" applyAlignment="1">
      <alignment horizontal="center" vertical="center" wrapText="1"/>
    </xf>
    <xf numFmtId="164" fontId="10" fillId="2" borderId="9" xfId="0" applyNumberFormat="1" applyFont="1" applyFill="1" applyBorder="1" applyAlignment="1">
      <alignment horizontal="center" vertical="center" wrapText="1"/>
    </xf>
    <xf numFmtId="164" fontId="10" fillId="2" borderId="8" xfId="0" applyNumberFormat="1" applyFont="1" applyFill="1" applyBorder="1" applyAlignment="1">
      <alignment horizontal="center" vertical="center" wrapText="1"/>
    </xf>
    <xf numFmtId="164" fontId="11" fillId="5" borderId="7" xfId="0" applyNumberFormat="1" applyFont="1" applyFill="1" applyBorder="1" applyAlignment="1">
      <alignment horizontal="center" vertical="center" wrapText="1"/>
    </xf>
    <xf numFmtId="0" fontId="0" fillId="5" borderId="8" xfId="0" applyFill="1" applyBorder="1"/>
    <xf numFmtId="0" fontId="0" fillId="5" borderId="9" xfId="0" applyFill="1" applyBorder="1"/>
    <xf numFmtId="4" fontId="18" fillId="0" borderId="3" xfId="0" applyNumberFormat="1" applyFont="1" applyBorder="1" applyAlignment="1">
      <alignment horizontal="center"/>
    </xf>
    <xf numFmtId="0" fontId="18" fillId="0" borderId="3" xfId="0" applyFont="1" applyBorder="1" applyAlignment="1">
      <alignment horizontal="center"/>
    </xf>
    <xf numFmtId="49" fontId="9" fillId="5" borderId="0" xfId="0" applyNumberFormat="1" applyFont="1" applyFill="1" applyBorder="1" applyAlignment="1">
      <alignment horizontal="center" vertical="center" wrapText="1"/>
    </xf>
    <xf numFmtId="49" fontId="9" fillId="8" borderId="0" xfId="0" applyNumberFormat="1" applyFont="1" applyFill="1" applyBorder="1" applyAlignment="1">
      <alignment horizontal="center" vertical="center" wrapText="1"/>
    </xf>
    <xf numFmtId="4" fontId="19" fillId="0" borderId="8" xfId="0" applyNumberFormat="1" applyFont="1" applyBorder="1" applyAlignment="1">
      <alignment horizontal="center"/>
    </xf>
    <xf numFmtId="0" fontId="19" fillId="0" borderId="8" xfId="0" applyFont="1" applyBorder="1" applyAlignment="1">
      <alignment horizontal="center"/>
    </xf>
    <xf numFmtId="4" fontId="9" fillId="5" borderId="1" xfId="0" applyNumberFormat="1" applyFont="1" applyFill="1" applyBorder="1" applyAlignment="1">
      <alignment horizontal="center"/>
    </xf>
    <xf numFmtId="4" fontId="10" fillId="2" borderId="7" xfId="0" applyNumberFormat="1" applyFont="1" applyFill="1" applyBorder="1" applyAlignment="1">
      <alignment horizontal="center" vertical="center" wrapText="1"/>
    </xf>
    <xf numFmtId="4" fontId="10" fillId="2" borderId="8" xfId="0" applyNumberFormat="1" applyFont="1" applyFill="1" applyBorder="1" applyAlignment="1">
      <alignment horizontal="center" vertical="center" wrapText="1"/>
    </xf>
    <xf numFmtId="4" fontId="10" fillId="2" borderId="9" xfId="0" applyNumberFormat="1" applyFont="1" applyFill="1" applyBorder="1" applyAlignment="1">
      <alignment horizontal="center" vertical="center" wrapText="1"/>
    </xf>
    <xf numFmtId="0" fontId="20" fillId="2" borderId="0" xfId="0" applyFont="1" applyFill="1" applyBorder="1" applyAlignment="1">
      <alignment horizontal="right"/>
    </xf>
    <xf numFmtId="0" fontId="20" fillId="2" borderId="0" xfId="0" applyFont="1" applyFill="1" applyBorder="1" applyAlignment="1">
      <alignment horizontal="center"/>
    </xf>
    <xf numFmtId="0" fontId="21" fillId="2" borderId="10" xfId="0" applyFont="1" applyFill="1" applyBorder="1" applyAlignment="1">
      <alignment horizontal="center" vertical="center" wrapText="1"/>
    </xf>
    <xf numFmtId="0" fontId="21" fillId="2" borderId="10" xfId="0" applyFont="1" applyFill="1" applyBorder="1" applyAlignment="1">
      <alignment horizontal="center" vertical="center"/>
    </xf>
    <xf numFmtId="0" fontId="17" fillId="2" borderId="1" xfId="0" applyFont="1" applyFill="1" applyBorder="1" applyAlignment="1">
      <alignment horizontal="center" vertical="center" wrapText="1"/>
    </xf>
    <xf numFmtId="0" fontId="17" fillId="2" borderId="1" xfId="0" applyFont="1" applyFill="1" applyBorder="1" applyAlignment="1">
      <alignment horizontal="center" wrapText="1"/>
    </xf>
    <xf numFmtId="0" fontId="0" fillId="2" borderId="1" xfId="0" applyFill="1" applyBorder="1"/>
    <xf numFmtId="0" fontId="4" fillId="2" borderId="1" xfId="0" applyFont="1" applyFill="1" applyBorder="1" applyAlignment="1">
      <alignment horizontal="center" vertical="center" wrapText="1"/>
    </xf>
    <xf numFmtId="0" fontId="22" fillId="2" borderId="1" xfId="0" applyFont="1" applyFill="1" applyBorder="1" applyAlignment="1">
      <alignment horizontal="center" vertical="center" wrapText="1"/>
    </xf>
    <xf numFmtId="0" fontId="10" fillId="2" borderId="1" xfId="0" applyFont="1" applyFill="1" applyBorder="1" applyAlignment="1">
      <alignment horizontal="left" vertical="center" wrapText="1"/>
    </xf>
    <xf numFmtId="0" fontId="12" fillId="2" borderId="1" xfId="0" applyFont="1" applyFill="1" applyBorder="1" applyAlignment="1">
      <alignment horizontal="center" wrapText="1"/>
    </xf>
    <xf numFmtId="0" fontId="8" fillId="2" borderId="1" xfId="0" applyFont="1" applyFill="1" applyBorder="1" applyAlignment="1">
      <alignment horizontal="center" wrapText="1"/>
    </xf>
    <xf numFmtId="164" fontId="9" fillId="2" borderId="1" xfId="0" applyNumberFormat="1" applyFont="1" applyFill="1" applyBorder="1" applyAlignment="1">
      <alignment horizontal="center" vertical="center"/>
    </xf>
    <xf numFmtId="16" fontId="10" fillId="2" borderId="1" xfId="0" applyNumberFormat="1" applyFont="1" applyFill="1" applyBorder="1" applyAlignment="1">
      <alignment horizontal="center" vertical="center" wrapText="1"/>
    </xf>
    <xf numFmtId="4" fontId="11" fillId="2" borderId="1" xfId="0" applyNumberFormat="1" applyFont="1" applyFill="1" applyBorder="1" applyAlignment="1">
      <alignment horizontal="center" vertical="center"/>
    </xf>
    <xf numFmtId="0" fontId="13" fillId="2" borderId="1" xfId="0" applyFont="1" applyFill="1" applyBorder="1" applyAlignment="1">
      <alignment horizontal="center" vertical="center" wrapText="1"/>
    </xf>
    <xf numFmtId="4" fontId="13" fillId="2" borderId="1" xfId="0" applyNumberFormat="1" applyFont="1" applyFill="1" applyBorder="1" applyAlignment="1">
      <alignment horizontal="center" vertical="center" wrapText="1"/>
    </xf>
    <xf numFmtId="4" fontId="12" fillId="2" borderId="1" xfId="0" applyNumberFormat="1" applyFont="1" applyFill="1" applyBorder="1" applyAlignment="1">
      <alignment horizontal="left" vertical="center" wrapText="1"/>
    </xf>
    <xf numFmtId="0" fontId="11" fillId="2" borderId="0" xfId="0" applyFont="1" applyFill="1" applyBorder="1" applyAlignment="1">
      <alignment horizontal="left" vertical="center"/>
    </xf>
    <xf numFmtId="4" fontId="11" fillId="2" borderId="0" xfId="0" applyNumberFormat="1" applyFont="1" applyFill="1" applyBorder="1" applyAlignment="1">
      <alignment horizontal="center"/>
    </xf>
    <xf numFmtId="0" fontId="11" fillId="2" borderId="0" xfId="0" applyFont="1" applyFill="1" applyBorder="1" applyAlignment="1">
      <alignment horizontal="center"/>
    </xf>
  </cellXfs>
  <cellStyles count="2">
    <cellStyle name="Обычный" xfId="0" builtinId="0"/>
    <cellStyle name="Обычный 17"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T87"/>
  <sheetViews>
    <sheetView view="pageBreakPreview" topLeftCell="A2" zoomScale="75" zoomScaleNormal="75" zoomScaleSheetLayoutView="75" workbookViewId="0">
      <pane ySplit="3" topLeftCell="A5" activePane="bottomLeft" state="frozen"/>
      <selection activeCell="A2" sqref="A2"/>
      <selection pane="bottomLeft" activeCell="J6" sqref="J6:L6"/>
    </sheetView>
  </sheetViews>
  <sheetFormatPr defaultColWidth="9.140625" defaultRowHeight="17.25"/>
  <cols>
    <col min="1" max="1" width="9.85546875" style="15" customWidth="1"/>
    <col min="2" max="2" width="48.85546875" style="16" customWidth="1"/>
    <col min="3" max="3" width="20.7109375" style="17" customWidth="1"/>
    <col min="4" max="4" width="14.5703125" style="15" customWidth="1"/>
    <col min="5" max="5" width="7.85546875" style="15" customWidth="1"/>
    <col min="6" max="6" width="7.5703125" style="15" customWidth="1"/>
    <col min="7" max="7" width="5" style="1" customWidth="1"/>
    <col min="8" max="8" width="9.85546875" style="1" customWidth="1"/>
    <col min="9" max="9" width="5.5703125" style="1" hidden="1" customWidth="1"/>
    <col min="10" max="10" width="7.140625" style="1" customWidth="1"/>
    <col min="11" max="11" width="4.85546875" style="1" customWidth="1"/>
    <col min="12" max="12" width="4.7109375" style="1" customWidth="1"/>
    <col min="13" max="13" width="7.28515625" style="1" customWidth="1"/>
    <col min="14" max="14" width="9.7109375" style="1" customWidth="1"/>
    <col min="15" max="15" width="7.28515625" style="1" customWidth="1"/>
    <col min="16" max="16" width="6.28515625" style="1" customWidth="1"/>
    <col min="17" max="17" width="3.140625" style="1" customWidth="1"/>
    <col min="18" max="18" width="9.140625" style="1"/>
    <col min="19" max="19" width="5.140625" style="1" customWidth="1"/>
    <col min="20" max="20" width="15.85546875" style="1" customWidth="1"/>
    <col min="21" max="16384" width="9.140625" style="1"/>
  </cols>
  <sheetData>
    <row r="1" spans="1:20">
      <c r="A1" s="43"/>
      <c r="B1" s="44"/>
      <c r="C1" s="45"/>
      <c r="D1" s="46"/>
      <c r="E1" s="46"/>
      <c r="F1" s="46"/>
      <c r="G1" s="47"/>
      <c r="H1" s="47"/>
      <c r="I1" s="47"/>
      <c r="J1" s="47"/>
      <c r="K1" s="47"/>
      <c r="L1" s="47"/>
      <c r="M1" s="47"/>
      <c r="N1" s="47"/>
      <c r="O1" s="47"/>
      <c r="P1" s="47"/>
      <c r="Q1" s="47"/>
      <c r="R1" s="47"/>
      <c r="S1" s="47"/>
      <c r="T1" s="48"/>
    </row>
    <row r="2" spans="1:20" ht="19.5" customHeight="1">
      <c r="A2" s="213" t="s">
        <v>0</v>
      </c>
      <c r="B2" s="213" t="s">
        <v>1</v>
      </c>
      <c r="C2" s="213" t="s">
        <v>2</v>
      </c>
      <c r="D2" s="213" t="s">
        <v>3</v>
      </c>
      <c r="E2" s="213" t="s">
        <v>4</v>
      </c>
      <c r="F2" s="213"/>
      <c r="G2" s="214" t="s">
        <v>5</v>
      </c>
      <c r="H2" s="215"/>
      <c r="I2" s="215"/>
      <c r="J2" s="215"/>
      <c r="K2" s="215"/>
      <c r="L2" s="215"/>
      <c r="M2" s="215"/>
      <c r="N2" s="215"/>
      <c r="O2" s="215"/>
      <c r="P2" s="215"/>
      <c r="Q2" s="215"/>
      <c r="R2" s="215"/>
      <c r="S2" s="215"/>
      <c r="T2" s="216"/>
    </row>
    <row r="3" spans="1:20" ht="17.25" customHeight="1">
      <c r="A3" s="213"/>
      <c r="B3" s="213"/>
      <c r="C3" s="213"/>
      <c r="D3" s="213"/>
      <c r="E3" s="213"/>
      <c r="F3" s="213"/>
      <c r="G3" s="217" t="s">
        <v>6</v>
      </c>
      <c r="H3" s="218"/>
      <c r="I3" s="219"/>
      <c r="J3" s="214" t="s">
        <v>58</v>
      </c>
      <c r="K3" s="223"/>
      <c r="L3" s="223"/>
      <c r="M3" s="223"/>
      <c r="N3" s="223"/>
      <c r="O3" s="223"/>
      <c r="P3" s="223"/>
      <c r="Q3" s="223"/>
      <c r="R3" s="223"/>
      <c r="S3" s="223"/>
      <c r="T3" s="224"/>
    </row>
    <row r="4" spans="1:20" ht="27" customHeight="1">
      <c r="A4" s="213"/>
      <c r="B4" s="213"/>
      <c r="C4" s="213"/>
      <c r="D4" s="213"/>
      <c r="E4" s="213"/>
      <c r="F4" s="213"/>
      <c r="G4" s="220"/>
      <c r="H4" s="221"/>
      <c r="I4" s="222"/>
      <c r="J4" s="214">
        <v>2016</v>
      </c>
      <c r="K4" s="223"/>
      <c r="L4" s="224"/>
      <c r="M4" s="214">
        <v>2017</v>
      </c>
      <c r="N4" s="224"/>
      <c r="O4" s="225">
        <v>2018</v>
      </c>
      <c r="P4" s="226"/>
      <c r="Q4" s="227"/>
      <c r="R4" s="225">
        <v>2019</v>
      </c>
      <c r="S4" s="227"/>
      <c r="T4" s="61">
        <v>2020</v>
      </c>
    </row>
    <row r="5" spans="1:20" ht="17.25" customHeight="1">
      <c r="A5" s="166" t="s">
        <v>60</v>
      </c>
      <c r="B5" s="166"/>
      <c r="C5" s="166"/>
      <c r="D5" s="166"/>
      <c r="E5" s="166"/>
      <c r="F5" s="166"/>
      <c r="G5" s="166"/>
      <c r="H5" s="166"/>
      <c r="I5" s="166"/>
      <c r="J5" s="166"/>
      <c r="K5" s="166"/>
      <c r="L5" s="166"/>
      <c r="M5" s="166"/>
      <c r="N5" s="166"/>
      <c r="O5" s="166"/>
      <c r="P5" s="166"/>
      <c r="Q5" s="166"/>
      <c r="R5" s="166"/>
      <c r="S5" s="166"/>
      <c r="T5" s="166"/>
    </row>
    <row r="6" spans="1:20" s="7" customFormat="1" ht="78" customHeight="1">
      <c r="A6" s="53" t="s">
        <v>7</v>
      </c>
      <c r="B6" s="30" t="s">
        <v>82</v>
      </c>
      <c r="C6" s="163" t="s">
        <v>52</v>
      </c>
      <c r="D6" s="141" t="s">
        <v>59</v>
      </c>
      <c r="E6" s="141" t="s">
        <v>9</v>
      </c>
      <c r="F6" s="141"/>
      <c r="G6" s="236">
        <f>J6+M6+O6+R6+T6</f>
        <v>250000</v>
      </c>
      <c r="H6" s="216"/>
      <c r="I6" s="66"/>
      <c r="J6" s="240">
        <v>50000</v>
      </c>
      <c r="K6" s="241"/>
      <c r="L6" s="242"/>
      <c r="M6" s="236">
        <v>50000</v>
      </c>
      <c r="N6" s="216"/>
      <c r="O6" s="236">
        <v>50000</v>
      </c>
      <c r="P6" s="215"/>
      <c r="Q6" s="216"/>
      <c r="R6" s="236">
        <v>50000</v>
      </c>
      <c r="S6" s="216"/>
      <c r="T6" s="58">
        <v>50000</v>
      </c>
    </row>
    <row r="7" spans="1:20" ht="88.5" customHeight="1">
      <c r="A7" s="53" t="s">
        <v>8</v>
      </c>
      <c r="B7" s="25" t="s">
        <v>50</v>
      </c>
      <c r="C7" s="163"/>
      <c r="D7" s="141"/>
      <c r="E7" s="141"/>
      <c r="F7" s="141"/>
      <c r="G7" s="236">
        <f>J7+M7+O7+R7+T7</f>
        <v>70000</v>
      </c>
      <c r="H7" s="216"/>
      <c r="I7" s="26"/>
      <c r="J7" s="193">
        <v>35000</v>
      </c>
      <c r="K7" s="194"/>
      <c r="L7" s="195"/>
      <c r="M7" s="237"/>
      <c r="N7" s="238"/>
      <c r="O7" s="237">
        <v>35000</v>
      </c>
      <c r="P7" s="239"/>
      <c r="Q7" s="238"/>
      <c r="R7" s="237"/>
      <c r="S7" s="238"/>
      <c r="T7" s="31"/>
    </row>
    <row r="8" spans="1:20" ht="15.75" customHeight="1">
      <c r="A8" s="170" t="s">
        <v>61</v>
      </c>
      <c r="B8" s="170"/>
      <c r="C8" s="170"/>
      <c r="D8" s="170"/>
      <c r="E8" s="170"/>
      <c r="F8" s="170"/>
      <c r="G8" s="170"/>
      <c r="H8" s="170"/>
      <c r="I8" s="170"/>
      <c r="J8" s="170"/>
      <c r="K8" s="170"/>
      <c r="L8" s="170"/>
      <c r="M8" s="170"/>
      <c r="N8" s="170"/>
      <c r="O8" s="170"/>
      <c r="P8" s="170"/>
      <c r="Q8" s="170"/>
      <c r="R8" s="170"/>
      <c r="S8" s="170"/>
      <c r="T8" s="170"/>
    </row>
    <row r="9" spans="1:20">
      <c r="A9" s="170"/>
      <c r="B9" s="170"/>
      <c r="C9" s="170"/>
      <c r="D9" s="170"/>
      <c r="E9" s="170"/>
      <c r="F9" s="170"/>
      <c r="G9" s="170"/>
      <c r="H9" s="170"/>
      <c r="I9" s="170"/>
      <c r="J9" s="170"/>
      <c r="K9" s="170"/>
      <c r="L9" s="170"/>
      <c r="M9" s="170"/>
      <c r="N9" s="170"/>
      <c r="O9" s="170"/>
      <c r="P9" s="170"/>
      <c r="Q9" s="170"/>
      <c r="R9" s="170"/>
      <c r="S9" s="170"/>
      <c r="T9" s="170"/>
    </row>
    <row r="10" spans="1:20" ht="36.75" customHeight="1">
      <c r="A10" s="163" t="s">
        <v>10</v>
      </c>
      <c r="B10" s="197" t="s">
        <v>55</v>
      </c>
      <c r="C10" s="174" t="s">
        <v>52</v>
      </c>
      <c r="D10" s="141" t="s">
        <v>59</v>
      </c>
      <c r="E10" s="141" t="s">
        <v>9</v>
      </c>
      <c r="F10" s="141"/>
      <c r="G10" s="184">
        <f>J10+M10+O10+R10+T10</f>
        <v>100000</v>
      </c>
      <c r="H10" s="199"/>
      <c r="I10" s="185"/>
      <c r="J10" s="201">
        <v>20000</v>
      </c>
      <c r="K10" s="202"/>
      <c r="L10" s="203"/>
      <c r="M10" s="184">
        <v>20000</v>
      </c>
      <c r="N10" s="185"/>
      <c r="O10" s="184">
        <v>20000</v>
      </c>
      <c r="P10" s="199"/>
      <c r="Q10" s="185"/>
      <c r="R10" s="184">
        <v>20000</v>
      </c>
      <c r="S10" s="185"/>
      <c r="T10" s="188">
        <v>20000</v>
      </c>
    </row>
    <row r="11" spans="1:20" ht="108.75" customHeight="1">
      <c r="A11" s="163"/>
      <c r="B11" s="197"/>
      <c r="C11" s="198"/>
      <c r="D11" s="141"/>
      <c r="E11" s="141"/>
      <c r="F11" s="141"/>
      <c r="G11" s="186"/>
      <c r="H11" s="200"/>
      <c r="I11" s="187"/>
      <c r="J11" s="204"/>
      <c r="K11" s="205"/>
      <c r="L11" s="206"/>
      <c r="M11" s="186"/>
      <c r="N11" s="187"/>
      <c r="O11" s="186"/>
      <c r="P11" s="200"/>
      <c r="Q11" s="187"/>
      <c r="R11" s="186"/>
      <c r="S11" s="187"/>
      <c r="T11" s="189"/>
    </row>
    <row r="12" spans="1:20" ht="55.5" customHeight="1">
      <c r="A12" s="56" t="s">
        <v>11</v>
      </c>
      <c r="B12" s="33" t="s">
        <v>80</v>
      </c>
      <c r="C12" s="198"/>
      <c r="D12" s="141"/>
      <c r="E12" s="141"/>
      <c r="F12" s="141"/>
      <c r="G12" s="190">
        <f>J12+M12+O12+R12+T12</f>
        <v>500000</v>
      </c>
      <c r="H12" s="191"/>
      <c r="I12" s="192"/>
      <c r="J12" s="193">
        <v>100000</v>
      </c>
      <c r="K12" s="194"/>
      <c r="L12" s="195"/>
      <c r="M12" s="168">
        <v>100000</v>
      </c>
      <c r="N12" s="169"/>
      <c r="O12" s="168">
        <v>100000</v>
      </c>
      <c r="P12" s="196"/>
      <c r="Q12" s="169"/>
      <c r="R12" s="168">
        <v>100000</v>
      </c>
      <c r="S12" s="169"/>
      <c r="T12" s="64">
        <v>100000</v>
      </c>
    </row>
    <row r="13" spans="1:20" ht="69" customHeight="1">
      <c r="A13" s="211" t="s">
        <v>12</v>
      </c>
      <c r="B13" s="212" t="s">
        <v>14</v>
      </c>
      <c r="C13" s="175"/>
      <c r="D13" s="141"/>
      <c r="E13" s="141"/>
      <c r="F13" s="141"/>
      <c r="G13" s="207">
        <f>J13+M13+O13+R13+T13</f>
        <v>1500000</v>
      </c>
      <c r="H13" s="228"/>
      <c r="I13" s="208"/>
      <c r="J13" s="230">
        <v>300000</v>
      </c>
      <c r="K13" s="231"/>
      <c r="L13" s="232"/>
      <c r="M13" s="207">
        <v>300000</v>
      </c>
      <c r="N13" s="208"/>
      <c r="O13" s="207">
        <v>300000</v>
      </c>
      <c r="P13" s="228"/>
      <c r="Q13" s="208"/>
      <c r="R13" s="207">
        <v>300000</v>
      </c>
      <c r="S13" s="208"/>
      <c r="T13" s="64">
        <v>300000</v>
      </c>
    </row>
    <row r="14" spans="1:20" ht="17.25" hidden="1" customHeight="1">
      <c r="A14" s="211"/>
      <c r="B14" s="212"/>
      <c r="C14" s="3" t="s">
        <v>15</v>
      </c>
      <c r="D14" s="141"/>
      <c r="E14" s="141"/>
      <c r="F14" s="141"/>
      <c r="G14" s="209"/>
      <c r="H14" s="229"/>
      <c r="I14" s="210"/>
      <c r="J14" s="233"/>
      <c r="K14" s="234"/>
      <c r="L14" s="235"/>
      <c r="M14" s="209"/>
      <c r="N14" s="210"/>
      <c r="O14" s="209"/>
      <c r="P14" s="229"/>
      <c r="Q14" s="210"/>
      <c r="R14" s="209"/>
      <c r="S14" s="210"/>
      <c r="T14" s="34"/>
    </row>
    <row r="15" spans="1:20" ht="15.75" customHeight="1">
      <c r="A15" s="170" t="s">
        <v>62</v>
      </c>
      <c r="B15" s="170"/>
      <c r="C15" s="170"/>
      <c r="D15" s="170"/>
      <c r="E15" s="170"/>
      <c r="F15" s="170"/>
      <c r="G15" s="170"/>
      <c r="H15" s="170"/>
      <c r="I15" s="170"/>
      <c r="J15" s="170"/>
      <c r="K15" s="170"/>
      <c r="L15" s="170"/>
      <c r="M15" s="170"/>
      <c r="N15" s="170"/>
      <c r="O15" s="170"/>
      <c r="P15" s="170"/>
      <c r="Q15" s="170"/>
      <c r="R15" s="170"/>
      <c r="S15" s="170"/>
      <c r="T15" s="170"/>
    </row>
    <row r="16" spans="1:20">
      <c r="A16" s="170"/>
      <c r="B16" s="170"/>
      <c r="C16" s="170"/>
      <c r="D16" s="170"/>
      <c r="E16" s="170"/>
      <c r="F16" s="170"/>
      <c r="G16" s="170"/>
      <c r="H16" s="170"/>
      <c r="I16" s="170"/>
      <c r="J16" s="170"/>
      <c r="K16" s="170"/>
      <c r="L16" s="170"/>
      <c r="M16" s="170"/>
      <c r="N16" s="170"/>
      <c r="O16" s="170"/>
      <c r="P16" s="170"/>
      <c r="Q16" s="170"/>
      <c r="R16" s="170"/>
      <c r="S16" s="170"/>
      <c r="T16" s="170"/>
    </row>
    <row r="17" spans="1:20" ht="36" customHeight="1">
      <c r="A17" s="53" t="s">
        <v>88</v>
      </c>
      <c r="B17" s="8" t="s">
        <v>63</v>
      </c>
      <c r="C17" s="174" t="s">
        <v>45</v>
      </c>
      <c r="D17" s="174" t="s">
        <v>59</v>
      </c>
      <c r="E17" s="176" t="s">
        <v>9</v>
      </c>
      <c r="F17" s="177"/>
      <c r="G17" s="180">
        <f>J17+M17+O17+R17+T17</f>
        <v>500000</v>
      </c>
      <c r="H17" s="180"/>
      <c r="I17" s="21"/>
      <c r="J17" s="181">
        <v>100000</v>
      </c>
      <c r="K17" s="181"/>
      <c r="L17" s="181"/>
      <c r="M17" s="180">
        <v>100000</v>
      </c>
      <c r="N17" s="180"/>
      <c r="O17" s="180">
        <v>100000</v>
      </c>
      <c r="P17" s="180"/>
      <c r="Q17" s="180"/>
      <c r="R17" s="180">
        <v>100000</v>
      </c>
      <c r="S17" s="180"/>
      <c r="T17" s="60">
        <v>100000</v>
      </c>
    </row>
    <row r="18" spans="1:20" ht="106.5" customHeight="1">
      <c r="A18" s="53" t="s">
        <v>13</v>
      </c>
      <c r="B18" s="8" t="s">
        <v>120</v>
      </c>
      <c r="C18" s="175"/>
      <c r="D18" s="175"/>
      <c r="E18" s="178"/>
      <c r="F18" s="179"/>
      <c r="G18" s="180">
        <f>J18+M18+O18+R18+T18</f>
        <v>2200000</v>
      </c>
      <c r="H18" s="180"/>
      <c r="I18" s="21"/>
      <c r="J18" s="181">
        <v>1000000</v>
      </c>
      <c r="K18" s="181"/>
      <c r="L18" s="181"/>
      <c r="M18" s="180">
        <v>300000</v>
      </c>
      <c r="N18" s="180"/>
      <c r="O18" s="180">
        <v>300000</v>
      </c>
      <c r="P18" s="180"/>
      <c r="Q18" s="180"/>
      <c r="R18" s="180">
        <v>300000</v>
      </c>
      <c r="S18" s="180"/>
      <c r="T18" s="60">
        <v>300000</v>
      </c>
    </row>
    <row r="19" spans="1:20" ht="17.25" customHeight="1">
      <c r="A19" s="166" t="s">
        <v>85</v>
      </c>
      <c r="B19" s="166"/>
      <c r="C19" s="166"/>
      <c r="D19" s="166"/>
      <c r="E19" s="166"/>
      <c r="F19" s="166"/>
      <c r="G19" s="166"/>
      <c r="H19" s="166"/>
      <c r="I19" s="166"/>
      <c r="J19" s="166"/>
      <c r="K19" s="166"/>
      <c r="L19" s="166"/>
      <c r="M19" s="166"/>
      <c r="N19" s="166"/>
      <c r="O19" s="166"/>
      <c r="P19" s="166"/>
      <c r="Q19" s="166"/>
      <c r="R19" s="166"/>
      <c r="S19" s="166"/>
      <c r="T19" s="166"/>
    </row>
    <row r="20" spans="1:20" ht="88.5" customHeight="1">
      <c r="A20" s="55" t="s">
        <v>16</v>
      </c>
      <c r="B20" s="50" t="s">
        <v>49</v>
      </c>
      <c r="C20" s="18" t="s">
        <v>44</v>
      </c>
      <c r="D20" s="55" t="s">
        <v>59</v>
      </c>
      <c r="E20" s="164" t="s">
        <v>9</v>
      </c>
      <c r="F20" s="164"/>
      <c r="G20" s="167">
        <v>100000</v>
      </c>
      <c r="H20" s="167"/>
      <c r="I20" s="19"/>
      <c r="J20" s="182">
        <v>20000</v>
      </c>
      <c r="K20" s="182"/>
      <c r="L20" s="182"/>
      <c r="M20" s="183">
        <v>20000</v>
      </c>
      <c r="N20" s="183"/>
      <c r="O20" s="138">
        <v>20000</v>
      </c>
      <c r="P20" s="138"/>
      <c r="Q20" s="138"/>
      <c r="R20" s="183">
        <v>20000</v>
      </c>
      <c r="S20" s="183"/>
      <c r="T20" s="65">
        <v>20000</v>
      </c>
    </row>
    <row r="21" spans="1:20" ht="17.25" customHeight="1">
      <c r="A21" s="166" t="s">
        <v>84</v>
      </c>
      <c r="B21" s="166"/>
      <c r="C21" s="166"/>
      <c r="D21" s="166"/>
      <c r="E21" s="166"/>
      <c r="F21" s="166"/>
      <c r="G21" s="166"/>
      <c r="H21" s="166"/>
      <c r="I21" s="166"/>
      <c r="J21" s="166"/>
      <c r="K21" s="166"/>
      <c r="L21" s="166"/>
      <c r="M21" s="166"/>
      <c r="N21" s="166"/>
      <c r="O21" s="166"/>
      <c r="P21" s="166"/>
      <c r="Q21" s="166"/>
      <c r="R21" s="166"/>
      <c r="S21" s="166"/>
      <c r="T21" s="166"/>
    </row>
    <row r="22" spans="1:20" ht="124.5" customHeight="1">
      <c r="A22" s="56" t="s">
        <v>17</v>
      </c>
      <c r="B22" s="63" t="s">
        <v>83</v>
      </c>
      <c r="C22" s="53" t="s">
        <v>41</v>
      </c>
      <c r="D22" s="53" t="s">
        <v>59</v>
      </c>
      <c r="E22" s="163" t="s">
        <v>9</v>
      </c>
      <c r="F22" s="163"/>
      <c r="G22" s="160">
        <f>J22+M22+O22+R22+T22</f>
        <v>50000</v>
      </c>
      <c r="H22" s="160"/>
      <c r="I22" s="160"/>
      <c r="J22" s="171">
        <v>10000</v>
      </c>
      <c r="K22" s="171"/>
      <c r="L22" s="171"/>
      <c r="M22" s="160">
        <v>10000</v>
      </c>
      <c r="N22" s="160"/>
      <c r="O22" s="160">
        <v>10000</v>
      </c>
      <c r="P22" s="160"/>
      <c r="Q22" s="160"/>
      <c r="R22" s="160">
        <v>10000</v>
      </c>
      <c r="S22" s="160"/>
      <c r="T22" s="57">
        <v>10000</v>
      </c>
    </row>
    <row r="23" spans="1:20" ht="52.5" customHeight="1">
      <c r="A23" s="53" t="s">
        <v>18</v>
      </c>
      <c r="B23" s="32" t="s">
        <v>53</v>
      </c>
      <c r="C23" s="53" t="s">
        <v>40</v>
      </c>
      <c r="D23" s="53">
        <v>2017</v>
      </c>
      <c r="E23" s="163" t="s">
        <v>122</v>
      </c>
      <c r="F23" s="163"/>
      <c r="G23" s="143">
        <f>M23</f>
        <v>3000000</v>
      </c>
      <c r="H23" s="143"/>
      <c r="I23" s="143"/>
      <c r="J23" s="160"/>
      <c r="K23" s="160"/>
      <c r="L23" s="160"/>
      <c r="M23" s="160">
        <v>3000000</v>
      </c>
      <c r="N23" s="160"/>
      <c r="O23" s="160"/>
      <c r="P23" s="160"/>
      <c r="Q23" s="160"/>
      <c r="R23" s="160"/>
      <c r="S23" s="160"/>
      <c r="T23" s="34"/>
    </row>
    <row r="24" spans="1:20" ht="20.25" customHeight="1">
      <c r="A24" s="166" t="s">
        <v>89</v>
      </c>
      <c r="B24" s="166"/>
      <c r="C24" s="166"/>
      <c r="D24" s="166"/>
      <c r="E24" s="166"/>
      <c r="F24" s="166"/>
      <c r="G24" s="166"/>
      <c r="H24" s="166"/>
      <c r="I24" s="166"/>
      <c r="J24" s="166"/>
      <c r="K24" s="166"/>
      <c r="L24" s="166"/>
      <c r="M24" s="166"/>
      <c r="N24" s="166"/>
      <c r="O24" s="166"/>
      <c r="P24" s="166"/>
      <c r="Q24" s="166"/>
      <c r="R24" s="166"/>
      <c r="S24" s="166"/>
      <c r="T24" s="166"/>
    </row>
    <row r="25" spans="1:20" ht="86.25" customHeight="1">
      <c r="A25" s="56" t="s">
        <v>90</v>
      </c>
      <c r="B25" s="40" t="s">
        <v>123</v>
      </c>
      <c r="C25" s="56" t="s">
        <v>47</v>
      </c>
      <c r="D25" s="56" t="s">
        <v>59</v>
      </c>
      <c r="E25" s="173" t="s">
        <v>9</v>
      </c>
      <c r="F25" s="173"/>
      <c r="G25" s="165">
        <f>J25+M25+O25+R25+T25</f>
        <v>300000</v>
      </c>
      <c r="H25" s="165"/>
      <c r="I25" s="2"/>
      <c r="J25" s="171">
        <v>60000</v>
      </c>
      <c r="K25" s="171"/>
      <c r="L25" s="171"/>
      <c r="M25" s="165">
        <v>60000</v>
      </c>
      <c r="N25" s="165"/>
      <c r="O25" s="165">
        <v>60000</v>
      </c>
      <c r="P25" s="165"/>
      <c r="Q25" s="165"/>
      <c r="R25" s="165">
        <v>60000</v>
      </c>
      <c r="S25" s="165"/>
      <c r="T25" s="52">
        <v>60000</v>
      </c>
    </row>
    <row r="26" spans="1:20" ht="86.25" customHeight="1">
      <c r="A26" s="41" t="s">
        <v>128</v>
      </c>
      <c r="B26" s="40" t="s">
        <v>125</v>
      </c>
      <c r="C26" s="56" t="s">
        <v>47</v>
      </c>
      <c r="D26" s="56" t="s">
        <v>59</v>
      </c>
      <c r="E26" s="173" t="s">
        <v>9</v>
      </c>
      <c r="F26" s="173"/>
      <c r="G26" s="165">
        <f>M26+O26+R26+T26</f>
        <v>40000</v>
      </c>
      <c r="H26" s="165"/>
      <c r="I26" s="2"/>
      <c r="J26" s="165"/>
      <c r="K26" s="165"/>
      <c r="L26" s="165"/>
      <c r="M26" s="165">
        <v>10000</v>
      </c>
      <c r="N26" s="165"/>
      <c r="O26" s="165">
        <v>10000</v>
      </c>
      <c r="P26" s="165"/>
      <c r="Q26" s="165"/>
      <c r="R26" s="165">
        <v>10000</v>
      </c>
      <c r="S26" s="165"/>
      <c r="T26" s="52">
        <v>10000</v>
      </c>
    </row>
    <row r="27" spans="1:20" ht="68.25" customHeight="1">
      <c r="A27" s="56" t="s">
        <v>91</v>
      </c>
      <c r="B27" s="29" t="s">
        <v>64</v>
      </c>
      <c r="C27" s="56" t="s">
        <v>47</v>
      </c>
      <c r="D27" s="56" t="s">
        <v>59</v>
      </c>
      <c r="E27" s="173" t="s">
        <v>9</v>
      </c>
      <c r="F27" s="173"/>
      <c r="G27" s="165">
        <f>J27+M27+O27+R27+T27</f>
        <v>25000</v>
      </c>
      <c r="H27" s="165"/>
      <c r="I27" s="165"/>
      <c r="J27" s="165"/>
      <c r="K27" s="165"/>
      <c r="L27" s="165"/>
      <c r="M27" s="165">
        <v>25000</v>
      </c>
      <c r="N27" s="165"/>
      <c r="O27" s="165"/>
      <c r="P27" s="165"/>
      <c r="Q27" s="165"/>
      <c r="R27" s="165"/>
      <c r="S27" s="165"/>
      <c r="T27" s="2"/>
    </row>
    <row r="28" spans="1:20" ht="68.25" customHeight="1">
      <c r="A28" s="41" t="s">
        <v>126</v>
      </c>
      <c r="B28" s="29" t="s">
        <v>127</v>
      </c>
      <c r="C28" s="56" t="s">
        <v>47</v>
      </c>
      <c r="D28" s="56" t="s">
        <v>59</v>
      </c>
      <c r="E28" s="173" t="s">
        <v>9</v>
      </c>
      <c r="F28" s="173"/>
      <c r="G28" s="165">
        <f>M28+O28</f>
        <v>30000</v>
      </c>
      <c r="H28" s="165"/>
      <c r="I28" s="52"/>
      <c r="J28" s="165"/>
      <c r="K28" s="165"/>
      <c r="L28" s="165"/>
      <c r="M28" s="165">
        <v>15000</v>
      </c>
      <c r="N28" s="165"/>
      <c r="O28" s="165">
        <v>15000</v>
      </c>
      <c r="P28" s="165"/>
      <c r="Q28" s="165"/>
      <c r="R28" s="165"/>
      <c r="S28" s="165"/>
      <c r="T28" s="2"/>
    </row>
    <row r="29" spans="1:20" s="24" customFormat="1" ht="81" customHeight="1">
      <c r="A29" s="53" t="s">
        <v>92</v>
      </c>
      <c r="B29" s="8" t="s">
        <v>65</v>
      </c>
      <c r="C29" s="56" t="s">
        <v>47</v>
      </c>
      <c r="D29" s="56" t="s">
        <v>59</v>
      </c>
      <c r="E29" s="173" t="s">
        <v>9</v>
      </c>
      <c r="F29" s="173"/>
      <c r="G29" s="160">
        <f>J29+M29+O29+R29+T29</f>
        <v>80000</v>
      </c>
      <c r="H29" s="160"/>
      <c r="I29" s="160"/>
      <c r="J29" s="171">
        <v>16000</v>
      </c>
      <c r="K29" s="171"/>
      <c r="L29" s="171"/>
      <c r="M29" s="160">
        <v>16000</v>
      </c>
      <c r="N29" s="160"/>
      <c r="O29" s="160">
        <v>16000</v>
      </c>
      <c r="P29" s="160"/>
      <c r="Q29" s="160"/>
      <c r="R29" s="160">
        <v>16000</v>
      </c>
      <c r="S29" s="160"/>
      <c r="T29" s="57">
        <v>16000</v>
      </c>
    </row>
    <row r="30" spans="1:20" ht="87" customHeight="1">
      <c r="A30" s="53" t="s">
        <v>93</v>
      </c>
      <c r="B30" s="4" t="s">
        <v>124</v>
      </c>
      <c r="C30" s="56" t="s">
        <v>47</v>
      </c>
      <c r="D30" s="4" t="s">
        <v>59</v>
      </c>
      <c r="E30" s="173" t="s">
        <v>9</v>
      </c>
      <c r="F30" s="173"/>
      <c r="G30" s="160">
        <f>J30+M30+O30+R30+T30</f>
        <v>125000</v>
      </c>
      <c r="H30" s="160"/>
      <c r="I30" s="160"/>
      <c r="J30" s="171">
        <v>25000</v>
      </c>
      <c r="K30" s="171"/>
      <c r="L30" s="171"/>
      <c r="M30" s="165">
        <v>25000</v>
      </c>
      <c r="N30" s="165"/>
      <c r="O30" s="165">
        <v>25000</v>
      </c>
      <c r="P30" s="165"/>
      <c r="Q30" s="165"/>
      <c r="R30" s="165">
        <v>25000</v>
      </c>
      <c r="S30" s="165"/>
      <c r="T30" s="52">
        <v>25000</v>
      </c>
    </row>
    <row r="31" spans="1:20" ht="117" customHeight="1">
      <c r="A31" s="53" t="s">
        <v>94</v>
      </c>
      <c r="B31" s="32" t="s">
        <v>129</v>
      </c>
      <c r="C31" s="56" t="s">
        <v>47</v>
      </c>
      <c r="D31" s="4" t="s">
        <v>59</v>
      </c>
      <c r="E31" s="173" t="s">
        <v>9</v>
      </c>
      <c r="F31" s="173"/>
      <c r="G31" s="160">
        <f>J31+M31+O31+R31+T31</f>
        <v>1008000</v>
      </c>
      <c r="H31" s="160"/>
      <c r="I31" s="160"/>
      <c r="J31" s="161">
        <v>180000</v>
      </c>
      <c r="K31" s="161"/>
      <c r="L31" s="161"/>
      <c r="M31" s="160">
        <v>168000</v>
      </c>
      <c r="N31" s="160"/>
      <c r="O31" s="160">
        <v>220000</v>
      </c>
      <c r="P31" s="160"/>
      <c r="Q31" s="160"/>
      <c r="R31" s="160">
        <v>220000</v>
      </c>
      <c r="S31" s="160"/>
      <c r="T31" s="57">
        <v>220000</v>
      </c>
    </row>
    <row r="32" spans="1:20" ht="27.75" customHeight="1">
      <c r="A32" s="172" t="s">
        <v>95</v>
      </c>
      <c r="B32" s="172"/>
      <c r="C32" s="172"/>
      <c r="D32" s="172"/>
      <c r="E32" s="172"/>
      <c r="F32" s="172"/>
      <c r="G32" s="172"/>
      <c r="H32" s="172"/>
      <c r="I32" s="172"/>
      <c r="J32" s="172"/>
      <c r="K32" s="172"/>
      <c r="L32" s="172"/>
      <c r="M32" s="172"/>
      <c r="N32" s="172"/>
      <c r="O32" s="172"/>
      <c r="P32" s="172"/>
      <c r="Q32" s="172"/>
      <c r="R32" s="172"/>
      <c r="S32" s="172"/>
      <c r="T32" s="172"/>
    </row>
    <row r="33" spans="1:20" ht="93.75" customHeight="1">
      <c r="A33" s="53" t="s">
        <v>19</v>
      </c>
      <c r="B33" s="8" t="s">
        <v>66</v>
      </c>
      <c r="C33" s="163" t="s">
        <v>48</v>
      </c>
      <c r="D33" s="163" t="s">
        <v>59</v>
      </c>
      <c r="E33" s="163" t="s">
        <v>9</v>
      </c>
      <c r="F33" s="163"/>
      <c r="G33" s="143">
        <f>J33+M33+O33+R33+T33</f>
        <v>1000000</v>
      </c>
      <c r="H33" s="143"/>
      <c r="I33" s="143"/>
      <c r="J33" s="144">
        <v>200000</v>
      </c>
      <c r="K33" s="144"/>
      <c r="L33" s="144"/>
      <c r="M33" s="143">
        <v>200000</v>
      </c>
      <c r="N33" s="143"/>
      <c r="O33" s="143">
        <v>200000</v>
      </c>
      <c r="P33" s="143"/>
      <c r="Q33" s="143"/>
      <c r="R33" s="143">
        <v>200000</v>
      </c>
      <c r="S33" s="143"/>
      <c r="T33" s="58">
        <v>200000</v>
      </c>
    </row>
    <row r="34" spans="1:20" ht="87" customHeight="1">
      <c r="A34" s="53" t="s">
        <v>20</v>
      </c>
      <c r="B34" s="8" t="s">
        <v>86</v>
      </c>
      <c r="C34" s="163"/>
      <c r="D34" s="163"/>
      <c r="E34" s="163"/>
      <c r="F34" s="163"/>
      <c r="G34" s="143">
        <f>J34+M34+O34+R34+T34</f>
        <v>1000000</v>
      </c>
      <c r="H34" s="143"/>
      <c r="I34" s="143"/>
      <c r="J34" s="144">
        <v>200000</v>
      </c>
      <c r="K34" s="144"/>
      <c r="L34" s="144"/>
      <c r="M34" s="143">
        <v>200000</v>
      </c>
      <c r="N34" s="143"/>
      <c r="O34" s="143">
        <v>200000</v>
      </c>
      <c r="P34" s="143"/>
      <c r="Q34" s="143"/>
      <c r="R34" s="143">
        <v>200000</v>
      </c>
      <c r="S34" s="143"/>
      <c r="T34" s="58">
        <v>200000</v>
      </c>
    </row>
    <row r="35" spans="1:20" ht="120" customHeight="1">
      <c r="A35" s="53" t="s">
        <v>21</v>
      </c>
      <c r="B35" s="4" t="s">
        <v>87</v>
      </c>
      <c r="C35" s="55" t="s">
        <v>45</v>
      </c>
      <c r="D35" s="163"/>
      <c r="E35" s="163"/>
      <c r="F35" s="163"/>
      <c r="G35" s="165">
        <f>J35+M35+O35+R35+T35</f>
        <v>100000</v>
      </c>
      <c r="H35" s="165"/>
      <c r="I35" s="10"/>
      <c r="J35" s="171">
        <v>20000</v>
      </c>
      <c r="K35" s="171"/>
      <c r="L35" s="171"/>
      <c r="M35" s="160">
        <v>20000</v>
      </c>
      <c r="N35" s="160"/>
      <c r="O35" s="160">
        <v>20000</v>
      </c>
      <c r="P35" s="160"/>
      <c r="Q35" s="160"/>
      <c r="R35" s="165">
        <v>20000</v>
      </c>
      <c r="S35" s="165"/>
      <c r="T35" s="52">
        <v>20000</v>
      </c>
    </row>
    <row r="36" spans="1:20" ht="27.75" customHeight="1">
      <c r="A36" s="170" t="s">
        <v>96</v>
      </c>
      <c r="B36" s="170"/>
      <c r="C36" s="170"/>
      <c r="D36" s="170"/>
      <c r="E36" s="170"/>
      <c r="F36" s="170"/>
      <c r="G36" s="170"/>
      <c r="H36" s="170"/>
      <c r="I36" s="170"/>
      <c r="J36" s="170"/>
      <c r="K36" s="170"/>
      <c r="L36" s="170"/>
      <c r="M36" s="170"/>
      <c r="N36" s="170"/>
      <c r="O36" s="170"/>
      <c r="P36" s="170"/>
      <c r="Q36" s="170"/>
      <c r="R36" s="170"/>
      <c r="S36" s="170"/>
      <c r="T36" s="170"/>
    </row>
    <row r="37" spans="1:20" ht="141" customHeight="1">
      <c r="A37" s="53" t="s">
        <v>22</v>
      </c>
      <c r="B37" s="62" t="s">
        <v>25</v>
      </c>
      <c r="C37" s="22" t="s">
        <v>42</v>
      </c>
      <c r="D37" s="51" t="s">
        <v>59</v>
      </c>
      <c r="E37" s="141" t="s">
        <v>9</v>
      </c>
      <c r="F37" s="141"/>
      <c r="G37" s="143">
        <f>J37+M37+O37+R37+T37</f>
        <v>100000</v>
      </c>
      <c r="H37" s="143"/>
      <c r="I37" s="9"/>
      <c r="J37" s="144">
        <v>20000</v>
      </c>
      <c r="K37" s="144"/>
      <c r="L37" s="144"/>
      <c r="M37" s="143">
        <v>20000</v>
      </c>
      <c r="N37" s="143"/>
      <c r="O37" s="143">
        <v>20000</v>
      </c>
      <c r="P37" s="143"/>
      <c r="Q37" s="143"/>
      <c r="R37" s="143">
        <v>20000</v>
      </c>
      <c r="S37" s="143"/>
      <c r="T37" s="58">
        <v>20000</v>
      </c>
    </row>
    <row r="38" spans="1:20" ht="17.25" customHeight="1">
      <c r="A38" s="166" t="s">
        <v>97</v>
      </c>
      <c r="B38" s="166"/>
      <c r="C38" s="166"/>
      <c r="D38" s="166"/>
      <c r="E38" s="166"/>
      <c r="F38" s="166"/>
      <c r="G38" s="166"/>
      <c r="H38" s="166"/>
      <c r="I38" s="166"/>
      <c r="J38" s="166"/>
      <c r="K38" s="166"/>
      <c r="L38" s="166"/>
      <c r="M38" s="166"/>
      <c r="N38" s="166"/>
      <c r="O38" s="166"/>
      <c r="P38" s="166"/>
      <c r="Q38" s="166"/>
      <c r="R38" s="166"/>
      <c r="S38" s="166"/>
      <c r="T38" s="166"/>
    </row>
    <row r="39" spans="1:20" ht="129.75" customHeight="1">
      <c r="A39" s="55" t="s">
        <v>23</v>
      </c>
      <c r="B39" s="6" t="s">
        <v>67</v>
      </c>
      <c r="C39" s="53" t="s">
        <v>68</v>
      </c>
      <c r="D39" s="164" t="s">
        <v>59</v>
      </c>
      <c r="E39" s="164" t="s">
        <v>9</v>
      </c>
      <c r="F39" s="164"/>
      <c r="G39" s="167">
        <f>J39+M39+O39+R39+T39</f>
        <v>400000</v>
      </c>
      <c r="H39" s="167"/>
      <c r="I39" s="167"/>
      <c r="J39" s="167"/>
      <c r="K39" s="167"/>
      <c r="L39" s="167"/>
      <c r="M39" s="167">
        <v>100000</v>
      </c>
      <c r="N39" s="167"/>
      <c r="O39" s="167">
        <v>100000</v>
      </c>
      <c r="P39" s="167"/>
      <c r="Q39" s="167"/>
      <c r="R39" s="167">
        <v>100000</v>
      </c>
      <c r="S39" s="167"/>
      <c r="T39" s="64">
        <v>100000</v>
      </c>
    </row>
    <row r="40" spans="1:20" ht="111" customHeight="1">
      <c r="A40" s="55" t="s">
        <v>98</v>
      </c>
      <c r="B40" s="6" t="s">
        <v>27</v>
      </c>
      <c r="C40" s="53" t="s">
        <v>69</v>
      </c>
      <c r="D40" s="164"/>
      <c r="E40" s="164"/>
      <c r="F40" s="164"/>
      <c r="G40" s="167">
        <f>J40+M40+O40+R40+T40</f>
        <v>500000</v>
      </c>
      <c r="H40" s="167"/>
      <c r="I40" s="167"/>
      <c r="J40" s="142">
        <v>100000</v>
      </c>
      <c r="K40" s="142"/>
      <c r="L40" s="142"/>
      <c r="M40" s="167">
        <v>100000</v>
      </c>
      <c r="N40" s="167"/>
      <c r="O40" s="167">
        <v>100000</v>
      </c>
      <c r="P40" s="167"/>
      <c r="Q40" s="167"/>
      <c r="R40" s="168">
        <v>100000</v>
      </c>
      <c r="S40" s="169"/>
      <c r="T40" s="64">
        <v>100000</v>
      </c>
    </row>
    <row r="41" spans="1:20" ht="26.25" customHeight="1">
      <c r="A41" s="162" t="s">
        <v>99</v>
      </c>
      <c r="B41" s="162"/>
      <c r="C41" s="162"/>
      <c r="D41" s="162"/>
      <c r="E41" s="162"/>
      <c r="F41" s="162"/>
      <c r="G41" s="162"/>
      <c r="H41" s="162"/>
      <c r="I41" s="162"/>
      <c r="J41" s="162"/>
      <c r="K41" s="162"/>
      <c r="L41" s="162"/>
      <c r="M41" s="162"/>
      <c r="N41" s="162"/>
      <c r="O41" s="162"/>
      <c r="P41" s="162"/>
      <c r="Q41" s="162"/>
      <c r="R41" s="162"/>
      <c r="S41" s="162"/>
      <c r="T41" s="162"/>
    </row>
    <row r="42" spans="1:20" ht="103.7" customHeight="1">
      <c r="A42" s="53" t="s">
        <v>24</v>
      </c>
      <c r="B42" s="62" t="s">
        <v>56</v>
      </c>
      <c r="C42" s="22" t="s">
        <v>43</v>
      </c>
      <c r="D42" s="55" t="s">
        <v>59</v>
      </c>
      <c r="E42" s="163" t="s">
        <v>9</v>
      </c>
      <c r="F42" s="163"/>
      <c r="G42" s="143">
        <f>J42+M42+O42+R42+T42</f>
        <v>100000</v>
      </c>
      <c r="H42" s="143"/>
      <c r="I42" s="143"/>
      <c r="J42" s="144">
        <v>20000</v>
      </c>
      <c r="K42" s="144"/>
      <c r="L42" s="144"/>
      <c r="M42" s="143">
        <v>20000</v>
      </c>
      <c r="N42" s="143"/>
      <c r="O42" s="143">
        <v>20000</v>
      </c>
      <c r="P42" s="143"/>
      <c r="Q42" s="143"/>
      <c r="R42" s="143">
        <v>20000</v>
      </c>
      <c r="S42" s="143"/>
      <c r="T42" s="58">
        <v>20000</v>
      </c>
    </row>
    <row r="43" spans="1:20" ht="17.25" customHeight="1">
      <c r="A43" s="162" t="s">
        <v>121</v>
      </c>
      <c r="B43" s="162"/>
      <c r="C43" s="162"/>
      <c r="D43" s="162"/>
      <c r="E43" s="162"/>
      <c r="F43" s="162"/>
      <c r="G43" s="162"/>
      <c r="H43" s="162"/>
      <c r="I43" s="162"/>
      <c r="J43" s="162"/>
      <c r="K43" s="162"/>
      <c r="L43" s="162"/>
      <c r="M43" s="162"/>
      <c r="N43" s="162"/>
      <c r="O43" s="162"/>
      <c r="P43" s="162"/>
      <c r="Q43" s="162"/>
      <c r="R43" s="162"/>
      <c r="S43" s="162"/>
      <c r="T43" s="162"/>
    </row>
    <row r="44" spans="1:20" ht="94.7" customHeight="1">
      <c r="A44" s="56" t="s">
        <v>26</v>
      </c>
      <c r="B44" s="4" t="s">
        <v>30</v>
      </c>
      <c r="C44" s="163" t="s">
        <v>43</v>
      </c>
      <c r="D44" s="164" t="s">
        <v>59</v>
      </c>
      <c r="E44" s="163" t="s">
        <v>9</v>
      </c>
      <c r="F44" s="163"/>
      <c r="G44" s="165">
        <f>J44+M44+O44+R44+T44</f>
        <v>1550000</v>
      </c>
      <c r="H44" s="165"/>
      <c r="I44" s="165"/>
      <c r="J44" s="161">
        <v>350000</v>
      </c>
      <c r="K44" s="161"/>
      <c r="L44" s="161"/>
      <c r="M44" s="165">
        <v>300000</v>
      </c>
      <c r="N44" s="165"/>
      <c r="O44" s="165">
        <v>300000</v>
      </c>
      <c r="P44" s="165"/>
      <c r="Q44" s="165"/>
      <c r="R44" s="165">
        <v>300000</v>
      </c>
      <c r="S44" s="165"/>
      <c r="T44" s="52">
        <v>300000</v>
      </c>
    </row>
    <row r="45" spans="1:20" ht="59.25" customHeight="1">
      <c r="A45" s="53" t="s">
        <v>100</v>
      </c>
      <c r="B45" s="8" t="s">
        <v>70</v>
      </c>
      <c r="C45" s="163"/>
      <c r="D45" s="164"/>
      <c r="E45" s="163"/>
      <c r="F45" s="163"/>
      <c r="G45" s="160">
        <f>J45+M45+O45+R45+T45</f>
        <v>1300000</v>
      </c>
      <c r="H45" s="160"/>
      <c r="I45" s="5"/>
      <c r="J45" s="161">
        <v>100000</v>
      </c>
      <c r="K45" s="161"/>
      <c r="L45" s="161"/>
      <c r="M45" s="160">
        <v>300000</v>
      </c>
      <c r="N45" s="160"/>
      <c r="O45" s="160">
        <v>300000</v>
      </c>
      <c r="P45" s="160"/>
      <c r="Q45" s="160"/>
      <c r="R45" s="160">
        <v>300000</v>
      </c>
      <c r="S45" s="160"/>
      <c r="T45" s="57">
        <v>300000</v>
      </c>
    </row>
    <row r="46" spans="1:20" ht="48" customHeight="1">
      <c r="A46" s="53" t="s">
        <v>101</v>
      </c>
      <c r="B46" s="8" t="s">
        <v>54</v>
      </c>
      <c r="C46" s="163"/>
      <c r="D46" s="164"/>
      <c r="E46" s="163"/>
      <c r="F46" s="163"/>
      <c r="G46" s="160">
        <f>J46+M46+O46+T46+R46</f>
        <v>1200000</v>
      </c>
      <c r="H46" s="160"/>
      <c r="I46" s="160"/>
      <c r="J46" s="160"/>
      <c r="K46" s="160"/>
      <c r="L46" s="160"/>
      <c r="M46" s="160">
        <v>300000</v>
      </c>
      <c r="N46" s="160"/>
      <c r="O46" s="160">
        <v>300000</v>
      </c>
      <c r="P46" s="160"/>
      <c r="Q46" s="160"/>
      <c r="R46" s="160">
        <v>300000</v>
      </c>
      <c r="S46" s="160"/>
      <c r="T46" s="57">
        <v>300000</v>
      </c>
    </row>
    <row r="47" spans="1:20" ht="36.75" customHeight="1">
      <c r="A47" s="53" t="s">
        <v>102</v>
      </c>
      <c r="B47" s="30" t="s">
        <v>31</v>
      </c>
      <c r="C47" s="53"/>
      <c r="D47" s="6"/>
      <c r="E47" s="158"/>
      <c r="F47" s="159"/>
      <c r="G47" s="160">
        <f>G48+G49+G50+G51+G52+G53+G54+G55+G56</f>
        <v>1640000</v>
      </c>
      <c r="H47" s="160"/>
      <c r="I47" s="160"/>
      <c r="J47" s="161">
        <f>J50+J51+J52+J49</f>
        <v>165000</v>
      </c>
      <c r="K47" s="161"/>
      <c r="L47" s="161"/>
      <c r="M47" s="160">
        <f>M56</f>
        <v>1200000</v>
      </c>
      <c r="N47" s="160"/>
      <c r="O47" s="160">
        <f>O51+O53+O54</f>
        <v>150000</v>
      </c>
      <c r="P47" s="160"/>
      <c r="Q47" s="160"/>
      <c r="R47" s="160">
        <f>R50+R52</f>
        <v>125000</v>
      </c>
      <c r="S47" s="160"/>
      <c r="T47" s="34"/>
    </row>
    <row r="48" spans="1:20" ht="109.5" customHeight="1">
      <c r="A48" s="54" t="s">
        <v>103</v>
      </c>
      <c r="B48" s="35" t="s">
        <v>81</v>
      </c>
      <c r="C48" s="155" t="s">
        <v>43</v>
      </c>
      <c r="D48" s="153" t="s">
        <v>59</v>
      </c>
      <c r="E48" s="152" t="s">
        <v>9</v>
      </c>
      <c r="F48" s="152"/>
      <c r="G48" s="150">
        <f>J48+M48+O48+R48</f>
        <v>0</v>
      </c>
      <c r="H48" s="150"/>
      <c r="I48" s="42"/>
      <c r="J48" s="151"/>
      <c r="K48" s="151"/>
      <c r="L48" s="151"/>
      <c r="M48" s="151"/>
      <c r="N48" s="151"/>
      <c r="O48" s="151"/>
      <c r="P48" s="151"/>
      <c r="Q48" s="151"/>
      <c r="R48" s="151"/>
      <c r="S48" s="151"/>
      <c r="T48" s="49"/>
    </row>
    <row r="49" spans="1:20" ht="41.25" customHeight="1">
      <c r="A49" s="54" t="s">
        <v>104</v>
      </c>
      <c r="B49" s="35" t="s">
        <v>71</v>
      </c>
      <c r="C49" s="156"/>
      <c r="D49" s="153"/>
      <c r="E49" s="152"/>
      <c r="F49" s="152"/>
      <c r="G49" s="150">
        <f>J49+M49+O49+R49</f>
        <v>25000</v>
      </c>
      <c r="H49" s="150"/>
      <c r="I49" s="150"/>
      <c r="J49" s="151">
        <v>25000</v>
      </c>
      <c r="K49" s="151"/>
      <c r="L49" s="151"/>
      <c r="M49" s="151"/>
      <c r="N49" s="151"/>
      <c r="O49" s="151"/>
      <c r="P49" s="151"/>
      <c r="Q49" s="151"/>
      <c r="R49" s="151"/>
      <c r="S49" s="151"/>
      <c r="T49" s="49"/>
    </row>
    <row r="50" spans="1:20" ht="54" customHeight="1">
      <c r="A50" s="36" t="s">
        <v>105</v>
      </c>
      <c r="B50" s="37" t="s">
        <v>32</v>
      </c>
      <c r="C50" s="157"/>
      <c r="D50" s="153"/>
      <c r="E50" s="152"/>
      <c r="F50" s="152"/>
      <c r="G50" s="148">
        <f>J50+M50+O50+R50</f>
        <v>100000</v>
      </c>
      <c r="H50" s="148"/>
      <c r="I50" s="148"/>
      <c r="J50" s="149">
        <v>50000</v>
      </c>
      <c r="K50" s="149"/>
      <c r="L50" s="149"/>
      <c r="M50" s="149"/>
      <c r="N50" s="149"/>
      <c r="O50" s="149"/>
      <c r="P50" s="149"/>
      <c r="Q50" s="149"/>
      <c r="R50" s="149">
        <v>50000</v>
      </c>
      <c r="S50" s="149"/>
      <c r="T50" s="49"/>
    </row>
    <row r="51" spans="1:20" ht="33" customHeight="1">
      <c r="A51" s="36" t="s">
        <v>106</v>
      </c>
      <c r="B51" s="37" t="s">
        <v>33</v>
      </c>
      <c r="C51" s="152" t="s">
        <v>43</v>
      </c>
      <c r="D51" s="153" t="s">
        <v>59</v>
      </c>
      <c r="E51" s="152" t="s">
        <v>9</v>
      </c>
      <c r="F51" s="152"/>
      <c r="G51" s="148">
        <f>J51+M51+O51+R51</f>
        <v>50000</v>
      </c>
      <c r="H51" s="148"/>
      <c r="I51" s="148"/>
      <c r="J51" s="149">
        <v>25000</v>
      </c>
      <c r="K51" s="149"/>
      <c r="L51" s="149"/>
      <c r="M51" s="149"/>
      <c r="N51" s="149"/>
      <c r="O51" s="149">
        <v>25000</v>
      </c>
      <c r="P51" s="149"/>
      <c r="Q51" s="149"/>
      <c r="R51" s="149"/>
      <c r="S51" s="149"/>
      <c r="T51" s="49"/>
    </row>
    <row r="52" spans="1:20" ht="33" customHeight="1">
      <c r="A52" s="36" t="s">
        <v>107</v>
      </c>
      <c r="B52" s="37" t="s">
        <v>34</v>
      </c>
      <c r="C52" s="152"/>
      <c r="D52" s="153"/>
      <c r="E52" s="152"/>
      <c r="F52" s="152"/>
      <c r="G52" s="148">
        <f>J52+M52+O52+R52</f>
        <v>140000</v>
      </c>
      <c r="H52" s="148"/>
      <c r="I52" s="148"/>
      <c r="J52" s="149">
        <v>65000</v>
      </c>
      <c r="K52" s="149"/>
      <c r="L52" s="149"/>
      <c r="M52" s="149"/>
      <c r="N52" s="149"/>
      <c r="O52" s="149"/>
      <c r="P52" s="149"/>
      <c r="Q52" s="149"/>
      <c r="R52" s="149">
        <v>75000</v>
      </c>
      <c r="S52" s="149"/>
      <c r="T52" s="49"/>
    </row>
    <row r="53" spans="1:20" ht="33" customHeight="1">
      <c r="A53" s="36" t="s">
        <v>108</v>
      </c>
      <c r="B53" s="37" t="s">
        <v>35</v>
      </c>
      <c r="C53" s="152"/>
      <c r="D53" s="153"/>
      <c r="E53" s="152"/>
      <c r="F53" s="152"/>
      <c r="G53" s="148">
        <f>M53+O53+R53+J53</f>
        <v>25000</v>
      </c>
      <c r="H53" s="148"/>
      <c r="I53" s="148"/>
      <c r="J53" s="149"/>
      <c r="K53" s="149"/>
      <c r="L53" s="149"/>
      <c r="M53" s="149"/>
      <c r="N53" s="149"/>
      <c r="O53" s="149">
        <v>25000</v>
      </c>
      <c r="P53" s="149"/>
      <c r="Q53" s="149"/>
      <c r="R53" s="149"/>
      <c r="S53" s="149"/>
      <c r="T53" s="49"/>
    </row>
    <row r="54" spans="1:20" ht="33" customHeight="1">
      <c r="A54" s="36" t="s">
        <v>109</v>
      </c>
      <c r="B54" s="37" t="s">
        <v>36</v>
      </c>
      <c r="C54" s="152"/>
      <c r="D54" s="153"/>
      <c r="E54" s="152"/>
      <c r="F54" s="152"/>
      <c r="G54" s="148">
        <f>J54+M54+O54+R54</f>
        <v>100000</v>
      </c>
      <c r="H54" s="148"/>
      <c r="I54" s="148"/>
      <c r="J54" s="149"/>
      <c r="K54" s="149"/>
      <c r="L54" s="149"/>
      <c r="M54" s="149"/>
      <c r="N54" s="149"/>
      <c r="O54" s="149">
        <v>100000</v>
      </c>
      <c r="P54" s="149"/>
      <c r="Q54" s="149"/>
      <c r="R54" s="149"/>
      <c r="S54" s="149"/>
      <c r="T54" s="49"/>
    </row>
    <row r="55" spans="1:20" ht="41.25" customHeight="1">
      <c r="A55" s="36" t="s">
        <v>110</v>
      </c>
      <c r="B55" s="38" t="s">
        <v>72</v>
      </c>
      <c r="C55" s="152"/>
      <c r="D55" s="153"/>
      <c r="E55" s="152"/>
      <c r="F55" s="152"/>
      <c r="G55" s="150">
        <f>J55</f>
        <v>0</v>
      </c>
      <c r="H55" s="150"/>
      <c r="I55" s="42"/>
      <c r="J55" s="151"/>
      <c r="K55" s="151"/>
      <c r="L55" s="151"/>
      <c r="M55" s="151"/>
      <c r="N55" s="151"/>
      <c r="O55" s="151"/>
      <c r="P55" s="151"/>
      <c r="Q55" s="151"/>
      <c r="R55" s="151"/>
      <c r="S55" s="151"/>
      <c r="T55" s="49"/>
    </row>
    <row r="56" spans="1:20" ht="55.5" customHeight="1">
      <c r="A56" s="36" t="s">
        <v>111</v>
      </c>
      <c r="B56" s="35" t="s">
        <v>51</v>
      </c>
      <c r="C56" s="152"/>
      <c r="D56" s="153"/>
      <c r="E56" s="152"/>
      <c r="F56" s="152"/>
      <c r="G56" s="150">
        <f>J56+M56+O56+R56</f>
        <v>1200000</v>
      </c>
      <c r="H56" s="150"/>
      <c r="I56" s="42"/>
      <c r="J56" s="151"/>
      <c r="K56" s="151"/>
      <c r="L56" s="151"/>
      <c r="M56" s="151">
        <v>1200000</v>
      </c>
      <c r="N56" s="151"/>
      <c r="O56" s="151"/>
      <c r="P56" s="151"/>
      <c r="Q56" s="151"/>
      <c r="R56" s="154"/>
      <c r="S56" s="154"/>
      <c r="T56" s="49"/>
    </row>
    <row r="57" spans="1:20" ht="17.25" customHeight="1">
      <c r="A57" s="145" t="s">
        <v>112</v>
      </c>
      <c r="B57" s="145"/>
      <c r="C57" s="145"/>
      <c r="D57" s="145"/>
      <c r="E57" s="145"/>
      <c r="F57" s="145"/>
      <c r="G57" s="145"/>
      <c r="H57" s="145"/>
      <c r="I57" s="145"/>
      <c r="J57" s="145"/>
      <c r="K57" s="145"/>
      <c r="L57" s="145"/>
      <c r="M57" s="145"/>
      <c r="N57" s="145"/>
      <c r="O57" s="145"/>
      <c r="P57" s="145"/>
      <c r="Q57" s="145"/>
      <c r="R57" s="145"/>
      <c r="S57" s="145"/>
      <c r="T57" s="145"/>
    </row>
    <row r="58" spans="1:20" s="23" customFormat="1" ht="89.25" customHeight="1">
      <c r="A58" s="51" t="s">
        <v>28</v>
      </c>
      <c r="B58" s="30" t="s">
        <v>37</v>
      </c>
      <c r="C58" s="51" t="s">
        <v>57</v>
      </c>
      <c r="D58" s="51" t="s">
        <v>59</v>
      </c>
      <c r="E58" s="141" t="s">
        <v>39</v>
      </c>
      <c r="F58" s="141"/>
      <c r="G58" s="143">
        <f>J58+M58+O58+R58+T58</f>
        <v>200000</v>
      </c>
      <c r="H58" s="143"/>
      <c r="I58" s="58"/>
      <c r="J58" s="143"/>
      <c r="K58" s="143"/>
      <c r="L58" s="143"/>
      <c r="M58" s="143">
        <v>50000</v>
      </c>
      <c r="N58" s="143"/>
      <c r="O58" s="143">
        <v>50000</v>
      </c>
      <c r="P58" s="143"/>
      <c r="Q58" s="143"/>
      <c r="R58" s="143">
        <v>50000</v>
      </c>
      <c r="S58" s="143"/>
      <c r="T58" s="58">
        <v>50000</v>
      </c>
    </row>
    <row r="59" spans="1:20" ht="17.25" customHeight="1">
      <c r="A59" s="145" t="s">
        <v>113</v>
      </c>
      <c r="B59" s="145"/>
      <c r="C59" s="145"/>
      <c r="D59" s="145"/>
      <c r="E59" s="145"/>
      <c r="F59" s="145"/>
      <c r="G59" s="145"/>
      <c r="H59" s="145"/>
      <c r="I59" s="145"/>
      <c r="J59" s="145"/>
      <c r="K59" s="145"/>
      <c r="L59" s="145"/>
      <c r="M59" s="145"/>
      <c r="N59" s="145"/>
      <c r="O59" s="145"/>
      <c r="P59" s="145"/>
      <c r="Q59" s="145"/>
      <c r="R59" s="145"/>
      <c r="S59" s="145"/>
      <c r="T59" s="145"/>
    </row>
    <row r="60" spans="1:20">
      <c r="A60" s="12"/>
      <c r="B60" s="13" t="s">
        <v>38</v>
      </c>
      <c r="C60" s="14"/>
      <c r="D60" s="67"/>
      <c r="E60" s="146"/>
      <c r="F60" s="146"/>
      <c r="G60" s="147"/>
      <c r="H60" s="147"/>
      <c r="I60" s="147"/>
      <c r="J60" s="147"/>
      <c r="K60" s="147"/>
      <c r="L60" s="147"/>
      <c r="M60" s="147"/>
      <c r="N60" s="147"/>
      <c r="O60" s="147"/>
      <c r="P60" s="147"/>
      <c r="Q60" s="147"/>
      <c r="R60" s="147"/>
      <c r="S60" s="147"/>
      <c r="T60" s="34"/>
    </row>
    <row r="61" spans="1:20" ht="66" customHeight="1">
      <c r="A61" s="51" t="s">
        <v>29</v>
      </c>
      <c r="B61" s="30" t="s">
        <v>46</v>
      </c>
      <c r="C61" s="141" t="s">
        <v>57</v>
      </c>
      <c r="D61" s="141" t="s">
        <v>59</v>
      </c>
      <c r="E61" s="141" t="s">
        <v>39</v>
      </c>
      <c r="F61" s="141"/>
      <c r="G61" s="143">
        <f>J61+M61+O61+R61+T61</f>
        <v>1500000</v>
      </c>
      <c r="H61" s="143"/>
      <c r="I61" s="143"/>
      <c r="J61" s="144">
        <v>300000</v>
      </c>
      <c r="K61" s="144"/>
      <c r="L61" s="144"/>
      <c r="M61" s="143">
        <v>300000</v>
      </c>
      <c r="N61" s="143"/>
      <c r="O61" s="143">
        <v>300000</v>
      </c>
      <c r="P61" s="143"/>
      <c r="Q61" s="143"/>
      <c r="R61" s="143">
        <v>300000</v>
      </c>
      <c r="S61" s="143"/>
      <c r="T61" s="58">
        <v>300000</v>
      </c>
    </row>
    <row r="62" spans="1:20" ht="45" customHeight="1">
      <c r="A62" s="51" t="s">
        <v>114</v>
      </c>
      <c r="B62" s="11" t="s">
        <v>73</v>
      </c>
      <c r="C62" s="141"/>
      <c r="D62" s="141"/>
      <c r="E62" s="141"/>
      <c r="F62" s="141"/>
      <c r="G62" s="143">
        <f>J62+M62+O62+R62</f>
        <v>4000000</v>
      </c>
      <c r="H62" s="143"/>
      <c r="I62" s="143"/>
      <c r="J62" s="142">
        <v>2890000</v>
      </c>
      <c r="K62" s="142"/>
      <c r="L62" s="142"/>
      <c r="M62" s="143">
        <v>1110000</v>
      </c>
      <c r="N62" s="143"/>
      <c r="O62" s="143"/>
      <c r="P62" s="143"/>
      <c r="Q62" s="143"/>
      <c r="R62" s="143"/>
      <c r="S62" s="143"/>
      <c r="T62" s="34"/>
    </row>
    <row r="63" spans="1:20" ht="51.75" customHeight="1">
      <c r="A63" s="51" t="s">
        <v>115</v>
      </c>
      <c r="B63" s="30" t="s">
        <v>74</v>
      </c>
      <c r="C63" s="141"/>
      <c r="D63" s="141"/>
      <c r="E63" s="141"/>
      <c r="F63" s="141"/>
      <c r="G63" s="143">
        <f>J63+M63+O63+R63</f>
        <v>4000000</v>
      </c>
      <c r="H63" s="143"/>
      <c r="I63" s="9"/>
      <c r="J63" s="143"/>
      <c r="K63" s="143"/>
      <c r="L63" s="143"/>
      <c r="M63" s="138">
        <v>2000000</v>
      </c>
      <c r="N63" s="138"/>
      <c r="O63" s="138">
        <v>2000000</v>
      </c>
      <c r="P63" s="138"/>
      <c r="Q63" s="138"/>
      <c r="R63" s="138"/>
      <c r="S63" s="138"/>
      <c r="T63" s="34"/>
    </row>
    <row r="64" spans="1:20" ht="102" customHeight="1">
      <c r="A64" s="27" t="s">
        <v>116</v>
      </c>
      <c r="B64" s="30" t="s">
        <v>75</v>
      </c>
      <c r="C64" s="141"/>
      <c r="D64" s="141"/>
      <c r="E64" s="141"/>
      <c r="F64" s="141"/>
      <c r="G64" s="138">
        <f>J64+M64+O64+R64+T64</f>
        <v>5000000</v>
      </c>
      <c r="H64" s="138"/>
      <c r="I64" s="59"/>
      <c r="J64" s="138"/>
      <c r="K64" s="138"/>
      <c r="L64" s="138"/>
      <c r="M64" s="138"/>
      <c r="N64" s="138"/>
      <c r="O64" s="138">
        <v>1000000</v>
      </c>
      <c r="P64" s="138"/>
      <c r="Q64" s="138"/>
      <c r="R64" s="138">
        <v>2000000</v>
      </c>
      <c r="S64" s="138"/>
      <c r="T64" s="68">
        <v>2000000</v>
      </c>
    </row>
    <row r="65" spans="1:20" ht="84.75" customHeight="1">
      <c r="A65" s="27" t="s">
        <v>117</v>
      </c>
      <c r="B65" s="30" t="s">
        <v>76</v>
      </c>
      <c r="C65" s="141"/>
      <c r="D65" s="141"/>
      <c r="E65" s="141"/>
      <c r="F65" s="141"/>
      <c r="G65" s="138">
        <f>J65+M65+O65+R65+T65</f>
        <v>500000</v>
      </c>
      <c r="H65" s="138"/>
      <c r="I65" s="59"/>
      <c r="J65" s="138"/>
      <c r="K65" s="138"/>
      <c r="L65" s="138"/>
      <c r="M65" s="138"/>
      <c r="N65" s="138"/>
      <c r="O65" s="138"/>
      <c r="P65" s="138"/>
      <c r="Q65" s="138"/>
      <c r="R65" s="138"/>
      <c r="S65" s="138"/>
      <c r="T65" s="68">
        <v>500000</v>
      </c>
    </row>
    <row r="66" spans="1:20" ht="84.75" customHeight="1">
      <c r="A66" s="27" t="s">
        <v>118</v>
      </c>
      <c r="B66" s="28" t="s">
        <v>77</v>
      </c>
      <c r="C66" s="141"/>
      <c r="D66" s="141"/>
      <c r="E66" s="141"/>
      <c r="F66" s="141"/>
      <c r="G66" s="138">
        <f>J66+M66+O66+R66+T66</f>
        <v>300000</v>
      </c>
      <c r="H66" s="138"/>
      <c r="I66" s="59"/>
      <c r="J66" s="138"/>
      <c r="K66" s="138"/>
      <c r="L66" s="138"/>
      <c r="M66" s="138"/>
      <c r="N66" s="138"/>
      <c r="O66" s="138"/>
      <c r="P66" s="138"/>
      <c r="Q66" s="138"/>
      <c r="R66" s="138"/>
      <c r="S66" s="138"/>
      <c r="T66" s="68">
        <v>300000</v>
      </c>
    </row>
    <row r="67" spans="1:20" ht="84.75" customHeight="1">
      <c r="A67" s="27" t="s">
        <v>119</v>
      </c>
      <c r="B67" s="28" t="s">
        <v>78</v>
      </c>
      <c r="C67" s="51" t="s">
        <v>57</v>
      </c>
      <c r="D67" s="51" t="s">
        <v>59</v>
      </c>
      <c r="E67" s="141" t="s">
        <v>39</v>
      </c>
      <c r="F67" s="141"/>
      <c r="G67" s="138">
        <f>J67+M67+O67+R67+T67</f>
        <v>300000</v>
      </c>
      <c r="H67" s="138"/>
      <c r="I67" s="59"/>
      <c r="J67" s="138"/>
      <c r="K67" s="138"/>
      <c r="L67" s="138"/>
      <c r="M67" s="138"/>
      <c r="N67" s="138"/>
      <c r="O67" s="138"/>
      <c r="P67" s="138"/>
      <c r="Q67" s="138"/>
      <c r="R67" s="138"/>
      <c r="S67" s="138"/>
      <c r="T67" s="68">
        <v>300000</v>
      </c>
    </row>
    <row r="68" spans="1:20" ht="41.25" customHeight="1">
      <c r="A68" s="30"/>
      <c r="B68" s="139" t="s">
        <v>79</v>
      </c>
      <c r="C68" s="139"/>
      <c r="D68" s="139"/>
      <c r="E68" s="139"/>
      <c r="F68" s="139"/>
      <c r="G68" s="140">
        <f>G6+G7+G10+G12+G13+G17+G20+G22+G23+G25+G27+G29+G30+G31+G33+G34+G35+G37+G39+G40+G42+G44+G45+G46+G58+G61+G62+G63+G64+G65+G66+G67+G18+G28+G26+G47</f>
        <v>34568000</v>
      </c>
      <c r="H68" s="140"/>
      <c r="I68" s="140"/>
      <c r="J68" s="140">
        <f>J6+J7+J10+J12+J13+J17+J18+J20+J22+J25+J29+J30+J31+J33+J34+J35+J37+J39+J40+J42+J44+J45+J46+J47+J58+J61+J62+J63+J64+J65+J66+J67</f>
        <v>6281000</v>
      </c>
      <c r="K68" s="140"/>
      <c r="L68" s="140"/>
      <c r="M68" s="140">
        <f>M6+M7+M10+M12+M13+M17+M18+M20+M22+M23+M25+M26+M27+M28+M29+M30+M31+M33+M34+M35+M37+M39+M40+M42+M44+M45+M46+M47+M58+M61+M62+M63+M64+M65+M66+M67</f>
        <v>10439000</v>
      </c>
      <c r="N68" s="140"/>
      <c r="O68" s="140">
        <f>O6+O7+O10+O12+O13+O17++O20+O22+O23+O25+O27+O29++O30+O31+O33+O34+O35+O37++O39+O40+O42+O44+O45+O46+O48+O49+O50+O51+O52+O53+O54+O56+O55+O58+O61+O62+O63+O64++O65+O66+O67+O18+O28+O26</f>
        <v>6341000</v>
      </c>
      <c r="P68" s="140"/>
      <c r="Q68" s="140"/>
      <c r="R68" s="140">
        <f>R6+R7+R10+R12+R13+R17+R20+R22+R23+R25+R27+R29+R30+R31+R33+R34+R35+R37+R39+R40+R42++R44+R45+R46+R48+R49+R50+R51+R52+R53+R54+R55+R56+R58++R61+R62+R63+R64+R65+R66+R67+R18+R28+R26</f>
        <v>5266000</v>
      </c>
      <c r="S68" s="140"/>
      <c r="T68" s="39">
        <f>T6+T7+T10+T12+T13+T17+T20+T22+T23+T25+T27+T29+T30+T31+T33+T34+T35+T37+T39+T40+T42+T44+T45+T46+T48+T49+T50+T51+T52+T53+T54+T55+T56+T58+T61+T62+T63+T64+T65+T66+T67+T18+T28+T26</f>
        <v>6241000</v>
      </c>
    </row>
    <row r="69" spans="1:20" ht="30" customHeight="1">
      <c r="B69" s="77" t="s">
        <v>134</v>
      </c>
      <c r="J69" s="247">
        <f>J72+J76</f>
        <v>6281000</v>
      </c>
      <c r="K69" s="248"/>
      <c r="L69" s="248"/>
    </row>
    <row r="70" spans="1:20" s="23" customFormat="1" ht="27.75" customHeight="1">
      <c r="A70" s="78"/>
      <c r="B70" s="245" t="s">
        <v>130</v>
      </c>
      <c r="C70" s="245"/>
      <c r="D70" s="70"/>
      <c r="E70" s="70"/>
      <c r="F70" s="70"/>
      <c r="G70" s="135"/>
      <c r="H70" s="135"/>
      <c r="I70" s="71"/>
      <c r="J70" s="249">
        <f>J6+J7+J10+J12+J13+J17+J18+J20+J22+J33+J34+J35+J37+J42+J61</f>
        <v>2395000</v>
      </c>
      <c r="K70" s="135"/>
      <c r="L70" s="135"/>
      <c r="M70" s="135"/>
      <c r="N70" s="135"/>
      <c r="O70" s="135"/>
      <c r="P70" s="135"/>
      <c r="Q70" s="135"/>
      <c r="R70" s="135"/>
      <c r="S70" s="135"/>
      <c r="T70" s="71"/>
    </row>
    <row r="71" spans="1:20" s="74" customFormat="1" ht="26.25" customHeight="1">
      <c r="A71" s="78"/>
      <c r="B71" s="246" t="s">
        <v>131</v>
      </c>
      <c r="C71" s="246"/>
      <c r="D71" s="72"/>
      <c r="E71" s="72"/>
      <c r="F71" s="72"/>
      <c r="G71" s="136"/>
      <c r="H71" s="136"/>
      <c r="I71" s="73"/>
      <c r="J71" s="137">
        <f>J40+J44+J45+J47+J62</f>
        <v>3605000</v>
      </c>
      <c r="K71" s="136"/>
      <c r="L71" s="136"/>
      <c r="M71" s="136"/>
      <c r="N71" s="136"/>
      <c r="O71" s="136"/>
      <c r="P71" s="136"/>
      <c r="Q71" s="136"/>
      <c r="R71" s="136"/>
      <c r="S71" s="136"/>
      <c r="T71" s="73"/>
    </row>
    <row r="72" spans="1:20" ht="35.25" customHeight="1">
      <c r="A72" s="69"/>
      <c r="B72" s="75" t="s">
        <v>132</v>
      </c>
      <c r="C72" s="69"/>
      <c r="D72" s="69"/>
      <c r="G72" s="133"/>
      <c r="H72" s="133"/>
      <c r="J72" s="243">
        <f>J70+J71</f>
        <v>6000000</v>
      </c>
      <c r="K72" s="244"/>
      <c r="L72" s="244"/>
      <c r="M72" s="133"/>
      <c r="N72" s="133"/>
      <c r="O72" s="134"/>
      <c r="P72" s="134"/>
      <c r="Q72" s="134"/>
      <c r="R72" s="134"/>
      <c r="S72" s="134"/>
    </row>
    <row r="74" spans="1:20" ht="26.25" customHeight="1">
      <c r="B74" s="245" t="s">
        <v>130</v>
      </c>
      <c r="C74" s="245"/>
      <c r="D74" s="70"/>
      <c r="E74" s="70"/>
      <c r="F74" s="70"/>
      <c r="G74" s="135"/>
      <c r="H74" s="135"/>
      <c r="I74" s="71"/>
      <c r="J74" s="249">
        <f>J25+J29+J30</f>
        <v>101000</v>
      </c>
      <c r="K74" s="135"/>
      <c r="L74" s="135"/>
      <c r="M74" s="135"/>
      <c r="N74" s="135"/>
      <c r="O74" s="135"/>
      <c r="P74" s="135"/>
      <c r="Q74" s="135"/>
      <c r="R74" s="135"/>
      <c r="S74" s="135"/>
      <c r="T74" s="71"/>
    </row>
    <row r="75" spans="1:20" ht="25.5" customHeight="1">
      <c r="B75" s="246" t="s">
        <v>131</v>
      </c>
      <c r="C75" s="246"/>
      <c r="D75" s="72"/>
      <c r="E75" s="72"/>
      <c r="F75" s="72"/>
      <c r="G75" s="136"/>
      <c r="H75" s="136"/>
      <c r="I75" s="73"/>
      <c r="J75" s="137">
        <f>J31</f>
        <v>180000</v>
      </c>
      <c r="K75" s="136"/>
      <c r="L75" s="136"/>
      <c r="M75" s="136"/>
      <c r="N75" s="136"/>
      <c r="O75" s="136"/>
      <c r="P75" s="136"/>
      <c r="Q75" s="136"/>
      <c r="R75" s="136"/>
      <c r="S75" s="136"/>
      <c r="T75" s="73"/>
    </row>
    <row r="76" spans="1:20" ht="26.25" customHeight="1">
      <c r="B76" s="76" t="s">
        <v>133</v>
      </c>
      <c r="J76" s="243">
        <f>J74+J75</f>
        <v>281000</v>
      </c>
      <c r="K76" s="244"/>
      <c r="L76" s="244"/>
    </row>
    <row r="85" spans="2:2">
      <c r="B85" s="20"/>
    </row>
    <row r="86" spans="2:2">
      <c r="B86" s="20"/>
    </row>
    <row r="87" spans="2:2">
      <c r="B87" s="20"/>
    </row>
  </sheetData>
  <mergeCells count="339">
    <mergeCell ref="J76:L76"/>
    <mergeCell ref="B70:C70"/>
    <mergeCell ref="B71:C71"/>
    <mergeCell ref="B74:C74"/>
    <mergeCell ref="B75:C75"/>
    <mergeCell ref="J69:L69"/>
    <mergeCell ref="G74:H74"/>
    <mergeCell ref="J74:L74"/>
    <mergeCell ref="G70:H70"/>
    <mergeCell ref="J70:L70"/>
    <mergeCell ref="G72:H72"/>
    <mergeCell ref="J72:L72"/>
    <mergeCell ref="M74:N74"/>
    <mergeCell ref="O74:Q74"/>
    <mergeCell ref="R74:S74"/>
    <mergeCell ref="G75:H75"/>
    <mergeCell ref="J75:L75"/>
    <mergeCell ref="M75:N75"/>
    <mergeCell ref="O75:Q75"/>
    <mergeCell ref="R75:S75"/>
    <mergeCell ref="R6:S6"/>
    <mergeCell ref="G7:H7"/>
    <mergeCell ref="J7:L7"/>
    <mergeCell ref="M7:N7"/>
    <mergeCell ref="O7:Q7"/>
    <mergeCell ref="R7:S7"/>
    <mergeCell ref="G6:H6"/>
    <mergeCell ref="J6:L6"/>
    <mergeCell ref="M6:N6"/>
    <mergeCell ref="O6:Q6"/>
    <mergeCell ref="G18:H18"/>
    <mergeCell ref="J18:L18"/>
    <mergeCell ref="M18:N18"/>
    <mergeCell ref="O18:Q18"/>
    <mergeCell ref="R18:S18"/>
    <mergeCell ref="A19:T19"/>
    <mergeCell ref="A13:A14"/>
    <mergeCell ref="B13:B14"/>
    <mergeCell ref="A2:A4"/>
    <mergeCell ref="B2:B4"/>
    <mergeCell ref="C2:C4"/>
    <mergeCell ref="D2:D4"/>
    <mergeCell ref="E2:F4"/>
    <mergeCell ref="G2:T2"/>
    <mergeCell ref="G3:I4"/>
    <mergeCell ref="J3:T3"/>
    <mergeCell ref="J4:L4"/>
    <mergeCell ref="M4:N4"/>
    <mergeCell ref="O4:Q4"/>
    <mergeCell ref="R4:S4"/>
    <mergeCell ref="G13:I14"/>
    <mergeCell ref="J13:L14"/>
    <mergeCell ref="M13:N14"/>
    <mergeCell ref="O13:Q14"/>
    <mergeCell ref="O17:Q17"/>
    <mergeCell ref="R17:S17"/>
    <mergeCell ref="A5:T5"/>
    <mergeCell ref="C6:C7"/>
    <mergeCell ref="D6:D7"/>
    <mergeCell ref="E6:F7"/>
    <mergeCell ref="R10:S11"/>
    <mergeCell ref="T10:T11"/>
    <mergeCell ref="G12:I12"/>
    <mergeCell ref="J12:L12"/>
    <mergeCell ref="M12:N12"/>
    <mergeCell ref="O12:Q12"/>
    <mergeCell ref="R12:S12"/>
    <mergeCell ref="A8:T9"/>
    <mergeCell ref="A10:A11"/>
    <mergeCell ref="B10:B11"/>
    <mergeCell ref="C10:C13"/>
    <mergeCell ref="D10:D14"/>
    <mergeCell ref="E10:F14"/>
    <mergeCell ref="G10:I11"/>
    <mergeCell ref="J10:L11"/>
    <mergeCell ref="M10:N11"/>
    <mergeCell ref="O10:Q11"/>
    <mergeCell ref="R13:S14"/>
    <mergeCell ref="M22:N22"/>
    <mergeCell ref="O22:Q22"/>
    <mergeCell ref="R22:S22"/>
    <mergeCell ref="E20:F20"/>
    <mergeCell ref="G20:H20"/>
    <mergeCell ref="J20:L20"/>
    <mergeCell ref="M20:N20"/>
    <mergeCell ref="O20:Q20"/>
    <mergeCell ref="R20:S20"/>
    <mergeCell ref="A15:T16"/>
    <mergeCell ref="C17:C18"/>
    <mergeCell ref="D17:D18"/>
    <mergeCell ref="E17:F18"/>
    <mergeCell ref="G17:H17"/>
    <mergeCell ref="J17:L17"/>
    <mergeCell ref="M17:N17"/>
    <mergeCell ref="A24:T24"/>
    <mergeCell ref="E25:F25"/>
    <mergeCell ref="G25:H25"/>
    <mergeCell ref="J25:L25"/>
    <mergeCell ref="M25:N25"/>
    <mergeCell ref="O25:Q25"/>
    <mergeCell ref="R25:S25"/>
    <mergeCell ref="E23:F23"/>
    <mergeCell ref="G23:I23"/>
    <mergeCell ref="J23:L23"/>
    <mergeCell ref="M23:N23"/>
    <mergeCell ref="O23:Q23"/>
    <mergeCell ref="R23:S23"/>
    <mergeCell ref="A21:T21"/>
    <mergeCell ref="E22:F22"/>
    <mergeCell ref="G22:I22"/>
    <mergeCell ref="J22:L22"/>
    <mergeCell ref="E27:F27"/>
    <mergeCell ref="G27:I27"/>
    <mergeCell ref="J27:L27"/>
    <mergeCell ref="M27:N27"/>
    <mergeCell ref="O27:Q27"/>
    <mergeCell ref="R27:S27"/>
    <mergeCell ref="E26:F26"/>
    <mergeCell ref="G26:H26"/>
    <mergeCell ref="J26:L26"/>
    <mergeCell ref="M26:N26"/>
    <mergeCell ref="O26:Q26"/>
    <mergeCell ref="R26:S26"/>
    <mergeCell ref="E29:F29"/>
    <mergeCell ref="G29:I29"/>
    <mergeCell ref="J29:L29"/>
    <mergeCell ref="M29:N29"/>
    <mergeCell ref="O29:Q29"/>
    <mergeCell ref="R29:S29"/>
    <mergeCell ref="E28:F28"/>
    <mergeCell ref="G28:H28"/>
    <mergeCell ref="J28:L28"/>
    <mergeCell ref="M28:N28"/>
    <mergeCell ref="O28:Q28"/>
    <mergeCell ref="R28:S28"/>
    <mergeCell ref="E31:F31"/>
    <mergeCell ref="G31:I31"/>
    <mergeCell ref="J31:L31"/>
    <mergeCell ref="M31:N31"/>
    <mergeCell ref="O31:Q31"/>
    <mergeCell ref="R31:S31"/>
    <mergeCell ref="E30:F30"/>
    <mergeCell ref="G30:I30"/>
    <mergeCell ref="J30:L30"/>
    <mergeCell ref="M30:N30"/>
    <mergeCell ref="O30:Q30"/>
    <mergeCell ref="R30:S30"/>
    <mergeCell ref="A32:T32"/>
    <mergeCell ref="C33:C34"/>
    <mergeCell ref="D33:D35"/>
    <mergeCell ref="E33:F35"/>
    <mergeCell ref="G33:I33"/>
    <mergeCell ref="J33:L33"/>
    <mergeCell ref="M33:N33"/>
    <mergeCell ref="O33:Q33"/>
    <mergeCell ref="R33:S33"/>
    <mergeCell ref="G34:I34"/>
    <mergeCell ref="A36:T36"/>
    <mergeCell ref="E37:F37"/>
    <mergeCell ref="G37:H37"/>
    <mergeCell ref="J37:L37"/>
    <mergeCell ref="M37:N37"/>
    <mergeCell ref="O37:Q37"/>
    <mergeCell ref="R37:S37"/>
    <mergeCell ref="J34:L34"/>
    <mergeCell ref="M34:N34"/>
    <mergeCell ref="O34:Q34"/>
    <mergeCell ref="R34:S34"/>
    <mergeCell ref="G35:H35"/>
    <mergeCell ref="J35:L35"/>
    <mergeCell ref="M35:N35"/>
    <mergeCell ref="O35:Q35"/>
    <mergeCell ref="R35:S35"/>
    <mergeCell ref="A38:T38"/>
    <mergeCell ref="D39:D40"/>
    <mergeCell ref="E39:F40"/>
    <mergeCell ref="G39:I39"/>
    <mergeCell ref="J39:L39"/>
    <mergeCell ref="M39:N39"/>
    <mergeCell ref="O39:Q39"/>
    <mergeCell ref="R39:S39"/>
    <mergeCell ref="G40:I40"/>
    <mergeCell ref="J40:L40"/>
    <mergeCell ref="M40:N40"/>
    <mergeCell ref="O40:Q40"/>
    <mergeCell ref="R40:S40"/>
    <mergeCell ref="A41:T41"/>
    <mergeCell ref="E42:F42"/>
    <mergeCell ref="G42:I42"/>
    <mergeCell ref="J42:L42"/>
    <mergeCell ref="M42:N42"/>
    <mergeCell ref="O42:Q42"/>
    <mergeCell ref="R42:S42"/>
    <mergeCell ref="A43:T43"/>
    <mergeCell ref="C44:C46"/>
    <mergeCell ref="D44:D46"/>
    <mergeCell ref="E44:F46"/>
    <mergeCell ref="G44:I44"/>
    <mergeCell ref="J44:L44"/>
    <mergeCell ref="M44:N44"/>
    <mergeCell ref="O44:Q44"/>
    <mergeCell ref="R44:S44"/>
    <mergeCell ref="G45:H45"/>
    <mergeCell ref="E47:F47"/>
    <mergeCell ref="G47:I47"/>
    <mergeCell ref="J47:L47"/>
    <mergeCell ref="M47:N47"/>
    <mergeCell ref="O47:Q47"/>
    <mergeCell ref="R47:S47"/>
    <mergeCell ref="J45:L45"/>
    <mergeCell ref="M45:N45"/>
    <mergeCell ref="O45:Q45"/>
    <mergeCell ref="R45:S45"/>
    <mergeCell ref="G46:I46"/>
    <mergeCell ref="J46:L46"/>
    <mergeCell ref="M46:N46"/>
    <mergeCell ref="O46:Q46"/>
    <mergeCell ref="R46:S46"/>
    <mergeCell ref="O48:Q48"/>
    <mergeCell ref="R48:S48"/>
    <mergeCell ref="G49:I49"/>
    <mergeCell ref="J49:L49"/>
    <mergeCell ref="M49:N49"/>
    <mergeCell ref="O49:Q49"/>
    <mergeCell ref="R49:S49"/>
    <mergeCell ref="C48:C50"/>
    <mergeCell ref="D48:D50"/>
    <mergeCell ref="E48:F50"/>
    <mergeCell ref="G48:H48"/>
    <mergeCell ref="J48:L48"/>
    <mergeCell ref="M48:N48"/>
    <mergeCell ref="G50:I50"/>
    <mergeCell ref="J50:L50"/>
    <mergeCell ref="M50:N50"/>
    <mergeCell ref="O50:Q50"/>
    <mergeCell ref="R50:S50"/>
    <mergeCell ref="G53:I53"/>
    <mergeCell ref="J53:L53"/>
    <mergeCell ref="M53:N53"/>
    <mergeCell ref="O53:Q53"/>
    <mergeCell ref="R53:S53"/>
    <mergeCell ref="G56:H56"/>
    <mergeCell ref="J56:L56"/>
    <mergeCell ref="M56:N56"/>
    <mergeCell ref="O56:Q56"/>
    <mergeCell ref="R56:S56"/>
    <mergeCell ref="A57:T57"/>
    <mergeCell ref="G54:I54"/>
    <mergeCell ref="J54:L54"/>
    <mergeCell ref="M54:N54"/>
    <mergeCell ref="O54:Q54"/>
    <mergeCell ref="R54:S54"/>
    <mergeCell ref="G55:H55"/>
    <mergeCell ref="J55:L55"/>
    <mergeCell ref="M55:N55"/>
    <mergeCell ref="O55:Q55"/>
    <mergeCell ref="R55:S55"/>
    <mergeCell ref="C51:C56"/>
    <mergeCell ref="D51:D56"/>
    <mergeCell ref="E51:F56"/>
    <mergeCell ref="G51:I51"/>
    <mergeCell ref="J51:L51"/>
    <mergeCell ref="M51:N51"/>
    <mergeCell ref="O51:Q51"/>
    <mergeCell ref="R51:S51"/>
    <mergeCell ref="G52:I52"/>
    <mergeCell ref="J52:L52"/>
    <mergeCell ref="M52:N52"/>
    <mergeCell ref="O52:Q52"/>
    <mergeCell ref="R52:S52"/>
    <mergeCell ref="M65:N65"/>
    <mergeCell ref="A59:T59"/>
    <mergeCell ref="E60:F60"/>
    <mergeCell ref="G60:I60"/>
    <mergeCell ref="J60:L60"/>
    <mergeCell ref="M60:N60"/>
    <mergeCell ref="O60:Q60"/>
    <mergeCell ref="R60:S60"/>
    <mergeCell ref="E58:F58"/>
    <mergeCell ref="G58:H58"/>
    <mergeCell ref="J58:L58"/>
    <mergeCell ref="M58:N58"/>
    <mergeCell ref="O58:Q58"/>
    <mergeCell ref="R58:S58"/>
    <mergeCell ref="O63:Q63"/>
    <mergeCell ref="R63:S63"/>
    <mergeCell ref="G64:H64"/>
    <mergeCell ref="J64:L64"/>
    <mergeCell ref="M64:N64"/>
    <mergeCell ref="O64:Q64"/>
    <mergeCell ref="R64:S64"/>
    <mergeCell ref="O61:Q61"/>
    <mergeCell ref="R61:S61"/>
    <mergeCell ref="G62:I62"/>
    <mergeCell ref="J62:L62"/>
    <mergeCell ref="M62:N62"/>
    <mergeCell ref="O62:Q62"/>
    <mergeCell ref="R62:S62"/>
    <mergeCell ref="G61:I61"/>
    <mergeCell ref="J61:L61"/>
    <mergeCell ref="M61:N61"/>
    <mergeCell ref="G63:H63"/>
    <mergeCell ref="J63:L63"/>
    <mergeCell ref="M63:N63"/>
    <mergeCell ref="O65:Q65"/>
    <mergeCell ref="R65:S65"/>
    <mergeCell ref="G66:H66"/>
    <mergeCell ref="J66:L66"/>
    <mergeCell ref="M66:N66"/>
    <mergeCell ref="O66:Q66"/>
    <mergeCell ref="R66:S66"/>
    <mergeCell ref="B68:F68"/>
    <mergeCell ref="G68:I68"/>
    <mergeCell ref="J68:L68"/>
    <mergeCell ref="M68:N68"/>
    <mergeCell ref="O68:Q68"/>
    <mergeCell ref="R68:S68"/>
    <mergeCell ref="E67:F67"/>
    <mergeCell ref="G67:H67"/>
    <mergeCell ref="J67:L67"/>
    <mergeCell ref="M67:N67"/>
    <mergeCell ref="O67:Q67"/>
    <mergeCell ref="R67:S67"/>
    <mergeCell ref="C61:C66"/>
    <mergeCell ref="D61:D66"/>
    <mergeCell ref="E61:F66"/>
    <mergeCell ref="G65:H65"/>
    <mergeCell ref="J65:L65"/>
    <mergeCell ref="M72:N72"/>
    <mergeCell ref="O72:Q72"/>
    <mergeCell ref="R72:S72"/>
    <mergeCell ref="M70:N70"/>
    <mergeCell ref="O70:Q70"/>
    <mergeCell ref="R70:S70"/>
    <mergeCell ref="G71:H71"/>
    <mergeCell ref="J71:L71"/>
    <mergeCell ref="M71:N71"/>
    <mergeCell ref="O71:Q71"/>
    <mergeCell ref="R71:S71"/>
  </mergeCells>
  <pageMargins left="0" right="0" top="0.19685039370078741" bottom="0.19685039370078741" header="0.31496062992125984" footer="0.31496062992125984"/>
  <pageSetup paperSize="9" scale="62" fitToHeight="6" orientation="landscape" horizontalDpi="4294967293" r:id="rId1"/>
  <rowBreaks count="3" manualBreakCount="3">
    <brk id="39" max="19" man="1"/>
    <brk id="53" max="19" man="1"/>
    <brk id="68" max="19" man="1"/>
  </rowBreaks>
</worksheet>
</file>

<file path=xl/worksheets/sheet2.xml><?xml version="1.0" encoding="utf-8"?>
<worksheet xmlns="http://schemas.openxmlformats.org/spreadsheetml/2006/main" xmlns:r="http://schemas.openxmlformats.org/officeDocument/2006/relationships">
  <dimension ref="A1:Y118"/>
  <sheetViews>
    <sheetView tabSelected="1" view="pageBreakPreview" topLeftCell="A97" zoomScale="60" zoomScaleNormal="75" workbookViewId="0">
      <selection activeCell="C132" sqref="C132"/>
    </sheetView>
  </sheetViews>
  <sheetFormatPr defaultRowHeight="17.25"/>
  <cols>
    <col min="1" max="1" width="9.85546875" style="78" customWidth="1"/>
    <col min="2" max="2" width="48.85546875" style="86" customWidth="1"/>
    <col min="3" max="3" width="32.42578125" style="87" customWidth="1"/>
    <col min="4" max="4" width="14.5703125" style="78" customWidth="1"/>
    <col min="5" max="5" width="7.85546875" style="78" customWidth="1"/>
    <col min="6" max="6" width="7.5703125" style="78" customWidth="1"/>
    <col min="7" max="7" width="5" style="79" customWidth="1"/>
    <col min="8" max="8" width="11.28515625" style="79" customWidth="1"/>
    <col min="9" max="9" width="2.140625" style="79" hidden="1" customWidth="1"/>
    <col min="10" max="10" width="7.140625" style="79" customWidth="1"/>
    <col min="11" max="11" width="4.85546875" style="79" customWidth="1"/>
    <col min="12" max="12" width="3.28515625" style="79" customWidth="1"/>
    <col min="13" max="13" width="7.28515625" style="79" customWidth="1"/>
    <col min="14" max="14" width="6.140625" style="79" customWidth="1"/>
    <col min="15" max="15" width="8.85546875" style="79" customWidth="1"/>
    <col min="16" max="16" width="6" style="79" customWidth="1"/>
    <col min="17" max="17" width="0.140625" style="79" customWidth="1"/>
    <col min="18" max="19" width="16.28515625" style="79" customWidth="1"/>
    <col min="20" max="24" width="9.140625" style="79"/>
    <col min="25" max="25" width="11.7109375" style="79" bestFit="1" customWidth="1"/>
    <col min="26" max="251" width="9.140625" style="79"/>
    <col min="252" max="252" width="9.85546875" style="79" customWidth="1"/>
    <col min="253" max="253" width="48.85546875" style="79" customWidth="1"/>
    <col min="254" max="254" width="32.42578125" style="79" customWidth="1"/>
    <col min="255" max="255" width="14.5703125" style="79" customWidth="1"/>
    <col min="256" max="256" width="7.85546875" style="79" customWidth="1"/>
    <col min="257" max="257" width="7.5703125" style="79" customWidth="1"/>
    <col min="258" max="258" width="5" style="79" customWidth="1"/>
    <col min="259" max="259" width="11.28515625" style="79" customWidth="1"/>
    <col min="260" max="260" width="0" style="79" hidden="1" customWidth="1"/>
    <col min="261" max="261" width="7.140625" style="79" customWidth="1"/>
    <col min="262" max="262" width="4.85546875" style="79" customWidth="1"/>
    <col min="263" max="263" width="4.7109375" style="79" customWidth="1"/>
    <col min="264" max="264" width="7.28515625" style="79" customWidth="1"/>
    <col min="265" max="265" width="6.140625" style="79" customWidth="1"/>
    <col min="266" max="266" width="7.28515625" style="79" customWidth="1"/>
    <col min="267" max="267" width="6" style="79" customWidth="1"/>
    <col min="268" max="268" width="0" style="79" hidden="1" customWidth="1"/>
    <col min="269" max="269" width="14.85546875" style="79" bestFit="1" customWidth="1"/>
    <col min="270" max="270" width="1" style="79" customWidth="1"/>
    <col min="271" max="271" width="16.28515625" style="79" customWidth="1"/>
    <col min="272" max="507" width="9.140625" style="79"/>
    <col min="508" max="508" width="9.85546875" style="79" customWidth="1"/>
    <col min="509" max="509" width="48.85546875" style="79" customWidth="1"/>
    <col min="510" max="510" width="32.42578125" style="79" customWidth="1"/>
    <col min="511" max="511" width="14.5703125" style="79" customWidth="1"/>
    <col min="512" max="512" width="7.85546875" style="79" customWidth="1"/>
    <col min="513" max="513" width="7.5703125" style="79" customWidth="1"/>
    <col min="514" max="514" width="5" style="79" customWidth="1"/>
    <col min="515" max="515" width="11.28515625" style="79" customWidth="1"/>
    <col min="516" max="516" width="0" style="79" hidden="1" customWidth="1"/>
    <col min="517" max="517" width="7.140625" style="79" customWidth="1"/>
    <col min="518" max="518" width="4.85546875" style="79" customWidth="1"/>
    <col min="519" max="519" width="4.7109375" style="79" customWidth="1"/>
    <col min="520" max="520" width="7.28515625" style="79" customWidth="1"/>
    <col min="521" max="521" width="6.140625" style="79" customWidth="1"/>
    <col min="522" max="522" width="7.28515625" style="79" customWidth="1"/>
    <col min="523" max="523" width="6" style="79" customWidth="1"/>
    <col min="524" max="524" width="0" style="79" hidden="1" customWidth="1"/>
    <col min="525" max="525" width="14.85546875" style="79" bestFit="1" customWidth="1"/>
    <col min="526" max="526" width="1" style="79" customWidth="1"/>
    <col min="527" max="527" width="16.28515625" style="79" customWidth="1"/>
    <col min="528" max="763" width="9.140625" style="79"/>
    <col min="764" max="764" width="9.85546875" style="79" customWidth="1"/>
    <col min="765" max="765" width="48.85546875" style="79" customWidth="1"/>
    <col min="766" max="766" width="32.42578125" style="79" customWidth="1"/>
    <col min="767" max="767" width="14.5703125" style="79" customWidth="1"/>
    <col min="768" max="768" width="7.85546875" style="79" customWidth="1"/>
    <col min="769" max="769" width="7.5703125" style="79" customWidth="1"/>
    <col min="770" max="770" width="5" style="79" customWidth="1"/>
    <col min="771" max="771" width="11.28515625" style="79" customWidth="1"/>
    <col min="772" max="772" width="0" style="79" hidden="1" customWidth="1"/>
    <col min="773" max="773" width="7.140625" style="79" customWidth="1"/>
    <col min="774" max="774" width="4.85546875" style="79" customWidth="1"/>
    <col min="775" max="775" width="4.7109375" style="79" customWidth="1"/>
    <col min="776" max="776" width="7.28515625" style="79" customWidth="1"/>
    <col min="777" max="777" width="6.140625" style="79" customWidth="1"/>
    <col min="778" max="778" width="7.28515625" style="79" customWidth="1"/>
    <col min="779" max="779" width="6" style="79" customWidth="1"/>
    <col min="780" max="780" width="0" style="79" hidden="1" customWidth="1"/>
    <col min="781" max="781" width="14.85546875" style="79" bestFit="1" customWidth="1"/>
    <col min="782" max="782" width="1" style="79" customWidth="1"/>
    <col min="783" max="783" width="16.28515625" style="79" customWidth="1"/>
    <col min="784" max="1019" width="9.140625" style="79"/>
    <col min="1020" max="1020" width="9.85546875" style="79" customWidth="1"/>
    <col min="1021" max="1021" width="48.85546875" style="79" customWidth="1"/>
    <col min="1022" max="1022" width="32.42578125" style="79" customWidth="1"/>
    <col min="1023" max="1023" width="14.5703125" style="79" customWidth="1"/>
    <col min="1024" max="1024" width="7.85546875" style="79" customWidth="1"/>
    <col min="1025" max="1025" width="7.5703125" style="79" customWidth="1"/>
    <col min="1026" max="1026" width="5" style="79" customWidth="1"/>
    <col min="1027" max="1027" width="11.28515625" style="79" customWidth="1"/>
    <col min="1028" max="1028" width="0" style="79" hidden="1" customWidth="1"/>
    <col min="1029" max="1029" width="7.140625" style="79" customWidth="1"/>
    <col min="1030" max="1030" width="4.85546875" style="79" customWidth="1"/>
    <col min="1031" max="1031" width="4.7109375" style="79" customWidth="1"/>
    <col min="1032" max="1032" width="7.28515625" style="79" customWidth="1"/>
    <col min="1033" max="1033" width="6.140625" style="79" customWidth="1"/>
    <col min="1034" max="1034" width="7.28515625" style="79" customWidth="1"/>
    <col min="1035" max="1035" width="6" style="79" customWidth="1"/>
    <col min="1036" max="1036" width="0" style="79" hidden="1" customWidth="1"/>
    <col min="1037" max="1037" width="14.85546875" style="79" bestFit="1" customWidth="1"/>
    <col min="1038" max="1038" width="1" style="79" customWidth="1"/>
    <col min="1039" max="1039" width="16.28515625" style="79" customWidth="1"/>
    <col min="1040" max="1275" width="9.140625" style="79"/>
    <col min="1276" max="1276" width="9.85546875" style="79" customWidth="1"/>
    <col min="1277" max="1277" width="48.85546875" style="79" customWidth="1"/>
    <col min="1278" max="1278" width="32.42578125" style="79" customWidth="1"/>
    <col min="1279" max="1279" width="14.5703125" style="79" customWidth="1"/>
    <col min="1280" max="1280" width="7.85546875" style="79" customWidth="1"/>
    <col min="1281" max="1281" width="7.5703125" style="79" customWidth="1"/>
    <col min="1282" max="1282" width="5" style="79" customWidth="1"/>
    <col min="1283" max="1283" width="11.28515625" style="79" customWidth="1"/>
    <col min="1284" max="1284" width="0" style="79" hidden="1" customWidth="1"/>
    <col min="1285" max="1285" width="7.140625" style="79" customWidth="1"/>
    <col min="1286" max="1286" width="4.85546875" style="79" customWidth="1"/>
    <col min="1287" max="1287" width="4.7109375" style="79" customWidth="1"/>
    <col min="1288" max="1288" width="7.28515625" style="79" customWidth="1"/>
    <col min="1289" max="1289" width="6.140625" style="79" customWidth="1"/>
    <col min="1290" max="1290" width="7.28515625" style="79" customWidth="1"/>
    <col min="1291" max="1291" width="6" style="79" customWidth="1"/>
    <col min="1292" max="1292" width="0" style="79" hidden="1" customWidth="1"/>
    <col min="1293" max="1293" width="14.85546875" style="79" bestFit="1" customWidth="1"/>
    <col min="1294" max="1294" width="1" style="79" customWidth="1"/>
    <col min="1295" max="1295" width="16.28515625" style="79" customWidth="1"/>
    <col min="1296" max="1531" width="9.140625" style="79"/>
    <col min="1532" max="1532" width="9.85546875" style="79" customWidth="1"/>
    <col min="1533" max="1533" width="48.85546875" style="79" customWidth="1"/>
    <col min="1534" max="1534" width="32.42578125" style="79" customWidth="1"/>
    <col min="1535" max="1535" width="14.5703125" style="79" customWidth="1"/>
    <col min="1536" max="1536" width="7.85546875" style="79" customWidth="1"/>
    <col min="1537" max="1537" width="7.5703125" style="79" customWidth="1"/>
    <col min="1538" max="1538" width="5" style="79" customWidth="1"/>
    <col min="1539" max="1539" width="11.28515625" style="79" customWidth="1"/>
    <col min="1540" max="1540" width="0" style="79" hidden="1" customWidth="1"/>
    <col min="1541" max="1541" width="7.140625" style="79" customWidth="1"/>
    <col min="1542" max="1542" width="4.85546875" style="79" customWidth="1"/>
    <col min="1543" max="1543" width="4.7109375" style="79" customWidth="1"/>
    <col min="1544" max="1544" width="7.28515625" style="79" customWidth="1"/>
    <col min="1545" max="1545" width="6.140625" style="79" customWidth="1"/>
    <col min="1546" max="1546" width="7.28515625" style="79" customWidth="1"/>
    <col min="1547" max="1547" width="6" style="79" customWidth="1"/>
    <col min="1548" max="1548" width="0" style="79" hidden="1" customWidth="1"/>
    <col min="1549" max="1549" width="14.85546875" style="79" bestFit="1" customWidth="1"/>
    <col min="1550" max="1550" width="1" style="79" customWidth="1"/>
    <col min="1551" max="1551" width="16.28515625" style="79" customWidth="1"/>
    <col min="1552" max="1787" width="9.140625" style="79"/>
    <col min="1788" max="1788" width="9.85546875" style="79" customWidth="1"/>
    <col min="1789" max="1789" width="48.85546875" style="79" customWidth="1"/>
    <col min="1790" max="1790" width="32.42578125" style="79" customWidth="1"/>
    <col min="1791" max="1791" width="14.5703125" style="79" customWidth="1"/>
    <col min="1792" max="1792" width="7.85546875" style="79" customWidth="1"/>
    <col min="1793" max="1793" width="7.5703125" style="79" customWidth="1"/>
    <col min="1794" max="1794" width="5" style="79" customWidth="1"/>
    <col min="1795" max="1795" width="11.28515625" style="79" customWidth="1"/>
    <col min="1796" max="1796" width="0" style="79" hidden="1" customWidth="1"/>
    <col min="1797" max="1797" width="7.140625" style="79" customWidth="1"/>
    <col min="1798" max="1798" width="4.85546875" style="79" customWidth="1"/>
    <col min="1799" max="1799" width="4.7109375" style="79" customWidth="1"/>
    <col min="1800" max="1800" width="7.28515625" style="79" customWidth="1"/>
    <col min="1801" max="1801" width="6.140625" style="79" customWidth="1"/>
    <col min="1802" max="1802" width="7.28515625" style="79" customWidth="1"/>
    <col min="1803" max="1803" width="6" style="79" customWidth="1"/>
    <col min="1804" max="1804" width="0" style="79" hidden="1" customWidth="1"/>
    <col min="1805" max="1805" width="14.85546875" style="79" bestFit="1" customWidth="1"/>
    <col min="1806" max="1806" width="1" style="79" customWidth="1"/>
    <col min="1807" max="1807" width="16.28515625" style="79" customWidth="1"/>
    <col min="1808" max="2043" width="9.140625" style="79"/>
    <col min="2044" max="2044" width="9.85546875" style="79" customWidth="1"/>
    <col min="2045" max="2045" width="48.85546875" style="79" customWidth="1"/>
    <col min="2046" max="2046" width="32.42578125" style="79" customWidth="1"/>
    <col min="2047" max="2047" width="14.5703125" style="79" customWidth="1"/>
    <col min="2048" max="2048" width="7.85546875" style="79" customWidth="1"/>
    <col min="2049" max="2049" width="7.5703125" style="79" customWidth="1"/>
    <col min="2050" max="2050" width="5" style="79" customWidth="1"/>
    <col min="2051" max="2051" width="11.28515625" style="79" customWidth="1"/>
    <col min="2052" max="2052" width="0" style="79" hidden="1" customWidth="1"/>
    <col min="2053" max="2053" width="7.140625" style="79" customWidth="1"/>
    <col min="2054" max="2054" width="4.85546875" style="79" customWidth="1"/>
    <col min="2055" max="2055" width="4.7109375" style="79" customWidth="1"/>
    <col min="2056" max="2056" width="7.28515625" style="79" customWidth="1"/>
    <col min="2057" max="2057" width="6.140625" style="79" customWidth="1"/>
    <col min="2058" max="2058" width="7.28515625" style="79" customWidth="1"/>
    <col min="2059" max="2059" width="6" style="79" customWidth="1"/>
    <col min="2060" max="2060" width="0" style="79" hidden="1" customWidth="1"/>
    <col min="2061" max="2061" width="14.85546875" style="79" bestFit="1" customWidth="1"/>
    <col min="2062" max="2062" width="1" style="79" customWidth="1"/>
    <col min="2063" max="2063" width="16.28515625" style="79" customWidth="1"/>
    <col min="2064" max="2299" width="9.140625" style="79"/>
    <col min="2300" max="2300" width="9.85546875" style="79" customWidth="1"/>
    <col min="2301" max="2301" width="48.85546875" style="79" customWidth="1"/>
    <col min="2302" max="2302" width="32.42578125" style="79" customWidth="1"/>
    <col min="2303" max="2303" width="14.5703125" style="79" customWidth="1"/>
    <col min="2304" max="2304" width="7.85546875" style="79" customWidth="1"/>
    <col min="2305" max="2305" width="7.5703125" style="79" customWidth="1"/>
    <col min="2306" max="2306" width="5" style="79" customWidth="1"/>
    <col min="2307" max="2307" width="11.28515625" style="79" customWidth="1"/>
    <col min="2308" max="2308" width="0" style="79" hidden="1" customWidth="1"/>
    <col min="2309" max="2309" width="7.140625" style="79" customWidth="1"/>
    <col min="2310" max="2310" width="4.85546875" style="79" customWidth="1"/>
    <col min="2311" max="2311" width="4.7109375" style="79" customWidth="1"/>
    <col min="2312" max="2312" width="7.28515625" style="79" customWidth="1"/>
    <col min="2313" max="2313" width="6.140625" style="79" customWidth="1"/>
    <col min="2314" max="2314" width="7.28515625" style="79" customWidth="1"/>
    <col min="2315" max="2315" width="6" style="79" customWidth="1"/>
    <col min="2316" max="2316" width="0" style="79" hidden="1" customWidth="1"/>
    <col min="2317" max="2317" width="14.85546875" style="79" bestFit="1" customWidth="1"/>
    <col min="2318" max="2318" width="1" style="79" customWidth="1"/>
    <col min="2319" max="2319" width="16.28515625" style="79" customWidth="1"/>
    <col min="2320" max="2555" width="9.140625" style="79"/>
    <col min="2556" max="2556" width="9.85546875" style="79" customWidth="1"/>
    <col min="2557" max="2557" width="48.85546875" style="79" customWidth="1"/>
    <col min="2558" max="2558" width="32.42578125" style="79" customWidth="1"/>
    <col min="2559" max="2559" width="14.5703125" style="79" customWidth="1"/>
    <col min="2560" max="2560" width="7.85546875" style="79" customWidth="1"/>
    <col min="2561" max="2561" width="7.5703125" style="79" customWidth="1"/>
    <col min="2562" max="2562" width="5" style="79" customWidth="1"/>
    <col min="2563" max="2563" width="11.28515625" style="79" customWidth="1"/>
    <col min="2564" max="2564" width="0" style="79" hidden="1" customWidth="1"/>
    <col min="2565" max="2565" width="7.140625" style="79" customWidth="1"/>
    <col min="2566" max="2566" width="4.85546875" style="79" customWidth="1"/>
    <col min="2567" max="2567" width="4.7109375" style="79" customWidth="1"/>
    <col min="2568" max="2568" width="7.28515625" style="79" customWidth="1"/>
    <col min="2569" max="2569" width="6.140625" style="79" customWidth="1"/>
    <col min="2570" max="2570" width="7.28515625" style="79" customWidth="1"/>
    <col min="2571" max="2571" width="6" style="79" customWidth="1"/>
    <col min="2572" max="2572" width="0" style="79" hidden="1" customWidth="1"/>
    <col min="2573" max="2573" width="14.85546875" style="79" bestFit="1" customWidth="1"/>
    <col min="2574" max="2574" width="1" style="79" customWidth="1"/>
    <col min="2575" max="2575" width="16.28515625" style="79" customWidth="1"/>
    <col min="2576" max="2811" width="9.140625" style="79"/>
    <col min="2812" max="2812" width="9.85546875" style="79" customWidth="1"/>
    <col min="2813" max="2813" width="48.85546875" style="79" customWidth="1"/>
    <col min="2814" max="2814" width="32.42578125" style="79" customWidth="1"/>
    <col min="2815" max="2815" width="14.5703125" style="79" customWidth="1"/>
    <col min="2816" max="2816" width="7.85546875" style="79" customWidth="1"/>
    <col min="2817" max="2817" width="7.5703125" style="79" customWidth="1"/>
    <col min="2818" max="2818" width="5" style="79" customWidth="1"/>
    <col min="2819" max="2819" width="11.28515625" style="79" customWidth="1"/>
    <col min="2820" max="2820" width="0" style="79" hidden="1" customWidth="1"/>
    <col min="2821" max="2821" width="7.140625" style="79" customWidth="1"/>
    <col min="2822" max="2822" width="4.85546875" style="79" customWidth="1"/>
    <col min="2823" max="2823" width="4.7109375" style="79" customWidth="1"/>
    <col min="2824" max="2824" width="7.28515625" style="79" customWidth="1"/>
    <col min="2825" max="2825" width="6.140625" style="79" customWidth="1"/>
    <col min="2826" max="2826" width="7.28515625" style="79" customWidth="1"/>
    <col min="2827" max="2827" width="6" style="79" customWidth="1"/>
    <col min="2828" max="2828" width="0" style="79" hidden="1" customWidth="1"/>
    <col min="2829" max="2829" width="14.85546875" style="79" bestFit="1" customWidth="1"/>
    <col min="2830" max="2830" width="1" style="79" customWidth="1"/>
    <col min="2831" max="2831" width="16.28515625" style="79" customWidth="1"/>
    <col min="2832" max="3067" width="9.140625" style="79"/>
    <col min="3068" max="3068" width="9.85546875" style="79" customWidth="1"/>
    <col min="3069" max="3069" width="48.85546875" style="79" customWidth="1"/>
    <col min="3070" max="3070" width="32.42578125" style="79" customWidth="1"/>
    <col min="3071" max="3071" width="14.5703125" style="79" customWidth="1"/>
    <col min="3072" max="3072" width="7.85546875" style="79" customWidth="1"/>
    <col min="3073" max="3073" width="7.5703125" style="79" customWidth="1"/>
    <col min="3074" max="3074" width="5" style="79" customWidth="1"/>
    <col min="3075" max="3075" width="11.28515625" style="79" customWidth="1"/>
    <col min="3076" max="3076" width="0" style="79" hidden="1" customWidth="1"/>
    <col min="3077" max="3077" width="7.140625" style="79" customWidth="1"/>
    <col min="3078" max="3078" width="4.85546875" style="79" customWidth="1"/>
    <col min="3079" max="3079" width="4.7109375" style="79" customWidth="1"/>
    <col min="3080" max="3080" width="7.28515625" style="79" customWidth="1"/>
    <col min="3081" max="3081" width="6.140625" style="79" customWidth="1"/>
    <col min="3082" max="3082" width="7.28515625" style="79" customWidth="1"/>
    <col min="3083" max="3083" width="6" style="79" customWidth="1"/>
    <col min="3084" max="3084" width="0" style="79" hidden="1" customWidth="1"/>
    <col min="3085" max="3085" width="14.85546875" style="79" bestFit="1" customWidth="1"/>
    <col min="3086" max="3086" width="1" style="79" customWidth="1"/>
    <col min="3087" max="3087" width="16.28515625" style="79" customWidth="1"/>
    <col min="3088" max="3323" width="9.140625" style="79"/>
    <col min="3324" max="3324" width="9.85546875" style="79" customWidth="1"/>
    <col min="3325" max="3325" width="48.85546875" style="79" customWidth="1"/>
    <col min="3326" max="3326" width="32.42578125" style="79" customWidth="1"/>
    <col min="3327" max="3327" width="14.5703125" style="79" customWidth="1"/>
    <col min="3328" max="3328" width="7.85546875" style="79" customWidth="1"/>
    <col min="3329" max="3329" width="7.5703125" style="79" customWidth="1"/>
    <col min="3330" max="3330" width="5" style="79" customWidth="1"/>
    <col min="3331" max="3331" width="11.28515625" style="79" customWidth="1"/>
    <col min="3332" max="3332" width="0" style="79" hidden="1" customWidth="1"/>
    <col min="3333" max="3333" width="7.140625" style="79" customWidth="1"/>
    <col min="3334" max="3334" width="4.85546875" style="79" customWidth="1"/>
    <col min="3335" max="3335" width="4.7109375" style="79" customWidth="1"/>
    <col min="3336" max="3336" width="7.28515625" style="79" customWidth="1"/>
    <col min="3337" max="3337" width="6.140625" style="79" customWidth="1"/>
    <col min="3338" max="3338" width="7.28515625" style="79" customWidth="1"/>
    <col min="3339" max="3339" width="6" style="79" customWidth="1"/>
    <col min="3340" max="3340" width="0" style="79" hidden="1" customWidth="1"/>
    <col min="3341" max="3341" width="14.85546875" style="79" bestFit="1" customWidth="1"/>
    <col min="3342" max="3342" width="1" style="79" customWidth="1"/>
    <col min="3343" max="3343" width="16.28515625" style="79" customWidth="1"/>
    <col min="3344" max="3579" width="9.140625" style="79"/>
    <col min="3580" max="3580" width="9.85546875" style="79" customWidth="1"/>
    <col min="3581" max="3581" width="48.85546875" style="79" customWidth="1"/>
    <col min="3582" max="3582" width="32.42578125" style="79" customWidth="1"/>
    <col min="3583" max="3583" width="14.5703125" style="79" customWidth="1"/>
    <col min="3584" max="3584" width="7.85546875" style="79" customWidth="1"/>
    <col min="3585" max="3585" width="7.5703125" style="79" customWidth="1"/>
    <col min="3586" max="3586" width="5" style="79" customWidth="1"/>
    <col min="3587" max="3587" width="11.28515625" style="79" customWidth="1"/>
    <col min="3588" max="3588" width="0" style="79" hidden="1" customWidth="1"/>
    <col min="3589" max="3589" width="7.140625" style="79" customWidth="1"/>
    <col min="3590" max="3590" width="4.85546875" style="79" customWidth="1"/>
    <col min="3591" max="3591" width="4.7109375" style="79" customWidth="1"/>
    <col min="3592" max="3592" width="7.28515625" style="79" customWidth="1"/>
    <col min="3593" max="3593" width="6.140625" style="79" customWidth="1"/>
    <col min="3594" max="3594" width="7.28515625" style="79" customWidth="1"/>
    <col min="3595" max="3595" width="6" style="79" customWidth="1"/>
    <col min="3596" max="3596" width="0" style="79" hidden="1" customWidth="1"/>
    <col min="3597" max="3597" width="14.85546875" style="79" bestFit="1" customWidth="1"/>
    <col min="3598" max="3598" width="1" style="79" customWidth="1"/>
    <col min="3599" max="3599" width="16.28515625" style="79" customWidth="1"/>
    <col min="3600" max="3835" width="9.140625" style="79"/>
    <col min="3836" max="3836" width="9.85546875" style="79" customWidth="1"/>
    <col min="3837" max="3837" width="48.85546875" style="79" customWidth="1"/>
    <col min="3838" max="3838" width="32.42578125" style="79" customWidth="1"/>
    <col min="3839" max="3839" width="14.5703125" style="79" customWidth="1"/>
    <col min="3840" max="3840" width="7.85546875" style="79" customWidth="1"/>
    <col min="3841" max="3841" width="7.5703125" style="79" customWidth="1"/>
    <col min="3842" max="3842" width="5" style="79" customWidth="1"/>
    <col min="3843" max="3843" width="11.28515625" style="79" customWidth="1"/>
    <col min="3844" max="3844" width="0" style="79" hidden="1" customWidth="1"/>
    <col min="3845" max="3845" width="7.140625" style="79" customWidth="1"/>
    <col min="3846" max="3846" width="4.85546875" style="79" customWidth="1"/>
    <col min="3847" max="3847" width="4.7109375" style="79" customWidth="1"/>
    <col min="3848" max="3848" width="7.28515625" style="79" customWidth="1"/>
    <col min="3849" max="3849" width="6.140625" style="79" customWidth="1"/>
    <col min="3850" max="3850" width="7.28515625" style="79" customWidth="1"/>
    <col min="3851" max="3851" width="6" style="79" customWidth="1"/>
    <col min="3852" max="3852" width="0" style="79" hidden="1" customWidth="1"/>
    <col min="3853" max="3853" width="14.85546875" style="79" bestFit="1" customWidth="1"/>
    <col min="3854" max="3854" width="1" style="79" customWidth="1"/>
    <col min="3855" max="3855" width="16.28515625" style="79" customWidth="1"/>
    <col min="3856" max="4091" width="9.140625" style="79"/>
    <col min="4092" max="4092" width="9.85546875" style="79" customWidth="1"/>
    <col min="4093" max="4093" width="48.85546875" style="79" customWidth="1"/>
    <col min="4094" max="4094" width="32.42578125" style="79" customWidth="1"/>
    <col min="4095" max="4095" width="14.5703125" style="79" customWidth="1"/>
    <col min="4096" max="4096" width="7.85546875" style="79" customWidth="1"/>
    <col min="4097" max="4097" width="7.5703125" style="79" customWidth="1"/>
    <col min="4098" max="4098" width="5" style="79" customWidth="1"/>
    <col min="4099" max="4099" width="11.28515625" style="79" customWidth="1"/>
    <col min="4100" max="4100" width="0" style="79" hidden="1" customWidth="1"/>
    <col min="4101" max="4101" width="7.140625" style="79" customWidth="1"/>
    <col min="4102" max="4102" width="4.85546875" style="79" customWidth="1"/>
    <col min="4103" max="4103" width="4.7109375" style="79" customWidth="1"/>
    <col min="4104" max="4104" width="7.28515625" style="79" customWidth="1"/>
    <col min="4105" max="4105" width="6.140625" style="79" customWidth="1"/>
    <col min="4106" max="4106" width="7.28515625" style="79" customWidth="1"/>
    <col min="4107" max="4107" width="6" style="79" customWidth="1"/>
    <col min="4108" max="4108" width="0" style="79" hidden="1" customWidth="1"/>
    <col min="4109" max="4109" width="14.85546875" style="79" bestFit="1" customWidth="1"/>
    <col min="4110" max="4110" width="1" style="79" customWidth="1"/>
    <col min="4111" max="4111" width="16.28515625" style="79" customWidth="1"/>
    <col min="4112" max="4347" width="9.140625" style="79"/>
    <col min="4348" max="4348" width="9.85546875" style="79" customWidth="1"/>
    <col min="4349" max="4349" width="48.85546875" style="79" customWidth="1"/>
    <col min="4350" max="4350" width="32.42578125" style="79" customWidth="1"/>
    <col min="4351" max="4351" width="14.5703125" style="79" customWidth="1"/>
    <col min="4352" max="4352" width="7.85546875" style="79" customWidth="1"/>
    <col min="4353" max="4353" width="7.5703125" style="79" customWidth="1"/>
    <col min="4354" max="4354" width="5" style="79" customWidth="1"/>
    <col min="4355" max="4355" width="11.28515625" style="79" customWidth="1"/>
    <col min="4356" max="4356" width="0" style="79" hidden="1" customWidth="1"/>
    <col min="4357" max="4357" width="7.140625" style="79" customWidth="1"/>
    <col min="4358" max="4358" width="4.85546875" style="79" customWidth="1"/>
    <col min="4359" max="4359" width="4.7109375" style="79" customWidth="1"/>
    <col min="4360" max="4360" width="7.28515625" style="79" customWidth="1"/>
    <col min="4361" max="4361" width="6.140625" style="79" customWidth="1"/>
    <col min="4362" max="4362" width="7.28515625" style="79" customWidth="1"/>
    <col min="4363" max="4363" width="6" style="79" customWidth="1"/>
    <col min="4364" max="4364" width="0" style="79" hidden="1" customWidth="1"/>
    <col min="4365" max="4365" width="14.85546875" style="79" bestFit="1" customWidth="1"/>
    <col min="4366" max="4366" width="1" style="79" customWidth="1"/>
    <col min="4367" max="4367" width="16.28515625" style="79" customWidth="1"/>
    <col min="4368" max="4603" width="9.140625" style="79"/>
    <col min="4604" max="4604" width="9.85546875" style="79" customWidth="1"/>
    <col min="4605" max="4605" width="48.85546875" style="79" customWidth="1"/>
    <col min="4606" max="4606" width="32.42578125" style="79" customWidth="1"/>
    <col min="4607" max="4607" width="14.5703125" style="79" customWidth="1"/>
    <col min="4608" max="4608" width="7.85546875" style="79" customWidth="1"/>
    <col min="4609" max="4609" width="7.5703125" style="79" customWidth="1"/>
    <col min="4610" max="4610" width="5" style="79" customWidth="1"/>
    <col min="4611" max="4611" width="11.28515625" style="79" customWidth="1"/>
    <col min="4612" max="4612" width="0" style="79" hidden="1" customWidth="1"/>
    <col min="4613" max="4613" width="7.140625" style="79" customWidth="1"/>
    <col min="4614" max="4614" width="4.85546875" style="79" customWidth="1"/>
    <col min="4615" max="4615" width="4.7109375" style="79" customWidth="1"/>
    <col min="4616" max="4616" width="7.28515625" style="79" customWidth="1"/>
    <col min="4617" max="4617" width="6.140625" style="79" customWidth="1"/>
    <col min="4618" max="4618" width="7.28515625" style="79" customWidth="1"/>
    <col min="4619" max="4619" width="6" style="79" customWidth="1"/>
    <col min="4620" max="4620" width="0" style="79" hidden="1" customWidth="1"/>
    <col min="4621" max="4621" width="14.85546875" style="79" bestFit="1" customWidth="1"/>
    <col min="4622" max="4622" width="1" style="79" customWidth="1"/>
    <col min="4623" max="4623" width="16.28515625" style="79" customWidth="1"/>
    <col min="4624" max="4859" width="9.140625" style="79"/>
    <col min="4860" max="4860" width="9.85546875" style="79" customWidth="1"/>
    <col min="4861" max="4861" width="48.85546875" style="79" customWidth="1"/>
    <col min="4862" max="4862" width="32.42578125" style="79" customWidth="1"/>
    <col min="4863" max="4863" width="14.5703125" style="79" customWidth="1"/>
    <col min="4864" max="4864" width="7.85546875" style="79" customWidth="1"/>
    <col min="4865" max="4865" width="7.5703125" style="79" customWidth="1"/>
    <col min="4866" max="4866" width="5" style="79" customWidth="1"/>
    <col min="4867" max="4867" width="11.28515625" style="79" customWidth="1"/>
    <col min="4868" max="4868" width="0" style="79" hidden="1" customWidth="1"/>
    <col min="4869" max="4869" width="7.140625" style="79" customWidth="1"/>
    <col min="4870" max="4870" width="4.85546875" style="79" customWidth="1"/>
    <col min="4871" max="4871" width="4.7109375" style="79" customWidth="1"/>
    <col min="4872" max="4872" width="7.28515625" style="79" customWidth="1"/>
    <col min="4873" max="4873" width="6.140625" style="79" customWidth="1"/>
    <col min="4874" max="4874" width="7.28515625" style="79" customWidth="1"/>
    <col min="4875" max="4875" width="6" style="79" customWidth="1"/>
    <col min="4876" max="4876" width="0" style="79" hidden="1" customWidth="1"/>
    <col min="4877" max="4877" width="14.85546875" style="79" bestFit="1" customWidth="1"/>
    <col min="4878" max="4878" width="1" style="79" customWidth="1"/>
    <col min="4879" max="4879" width="16.28515625" style="79" customWidth="1"/>
    <col min="4880" max="5115" width="9.140625" style="79"/>
    <col min="5116" max="5116" width="9.85546875" style="79" customWidth="1"/>
    <col min="5117" max="5117" width="48.85546875" style="79" customWidth="1"/>
    <col min="5118" max="5118" width="32.42578125" style="79" customWidth="1"/>
    <col min="5119" max="5119" width="14.5703125" style="79" customWidth="1"/>
    <col min="5120" max="5120" width="7.85546875" style="79" customWidth="1"/>
    <col min="5121" max="5121" width="7.5703125" style="79" customWidth="1"/>
    <col min="5122" max="5122" width="5" style="79" customWidth="1"/>
    <col min="5123" max="5123" width="11.28515625" style="79" customWidth="1"/>
    <col min="5124" max="5124" width="0" style="79" hidden="1" customWidth="1"/>
    <col min="5125" max="5125" width="7.140625" style="79" customWidth="1"/>
    <col min="5126" max="5126" width="4.85546875" style="79" customWidth="1"/>
    <col min="5127" max="5127" width="4.7109375" style="79" customWidth="1"/>
    <col min="5128" max="5128" width="7.28515625" style="79" customWidth="1"/>
    <col min="5129" max="5129" width="6.140625" style="79" customWidth="1"/>
    <col min="5130" max="5130" width="7.28515625" style="79" customWidth="1"/>
    <col min="5131" max="5131" width="6" style="79" customWidth="1"/>
    <col min="5132" max="5132" width="0" style="79" hidden="1" customWidth="1"/>
    <col min="5133" max="5133" width="14.85546875" style="79" bestFit="1" customWidth="1"/>
    <col min="5134" max="5134" width="1" style="79" customWidth="1"/>
    <col min="5135" max="5135" width="16.28515625" style="79" customWidth="1"/>
    <col min="5136" max="5371" width="9.140625" style="79"/>
    <col min="5372" max="5372" width="9.85546875" style="79" customWidth="1"/>
    <col min="5373" max="5373" width="48.85546875" style="79" customWidth="1"/>
    <col min="5374" max="5374" width="32.42578125" style="79" customWidth="1"/>
    <col min="5375" max="5375" width="14.5703125" style="79" customWidth="1"/>
    <col min="5376" max="5376" width="7.85546875" style="79" customWidth="1"/>
    <col min="5377" max="5377" width="7.5703125" style="79" customWidth="1"/>
    <col min="5378" max="5378" width="5" style="79" customWidth="1"/>
    <col min="5379" max="5379" width="11.28515625" style="79" customWidth="1"/>
    <col min="5380" max="5380" width="0" style="79" hidden="1" customWidth="1"/>
    <col min="5381" max="5381" width="7.140625" style="79" customWidth="1"/>
    <col min="5382" max="5382" width="4.85546875" style="79" customWidth="1"/>
    <col min="5383" max="5383" width="4.7109375" style="79" customWidth="1"/>
    <col min="5384" max="5384" width="7.28515625" style="79" customWidth="1"/>
    <col min="5385" max="5385" width="6.140625" style="79" customWidth="1"/>
    <col min="5386" max="5386" width="7.28515625" style="79" customWidth="1"/>
    <col min="5387" max="5387" width="6" style="79" customWidth="1"/>
    <col min="5388" max="5388" width="0" style="79" hidden="1" customWidth="1"/>
    <col min="5389" max="5389" width="14.85546875" style="79" bestFit="1" customWidth="1"/>
    <col min="5390" max="5390" width="1" style="79" customWidth="1"/>
    <col min="5391" max="5391" width="16.28515625" style="79" customWidth="1"/>
    <col min="5392" max="5627" width="9.140625" style="79"/>
    <col min="5628" max="5628" width="9.85546875" style="79" customWidth="1"/>
    <col min="5629" max="5629" width="48.85546875" style="79" customWidth="1"/>
    <col min="5630" max="5630" width="32.42578125" style="79" customWidth="1"/>
    <col min="5631" max="5631" width="14.5703125" style="79" customWidth="1"/>
    <col min="5632" max="5632" width="7.85546875" style="79" customWidth="1"/>
    <col min="5633" max="5633" width="7.5703125" style="79" customWidth="1"/>
    <col min="5634" max="5634" width="5" style="79" customWidth="1"/>
    <col min="5635" max="5635" width="11.28515625" style="79" customWidth="1"/>
    <col min="5636" max="5636" width="0" style="79" hidden="1" customWidth="1"/>
    <col min="5637" max="5637" width="7.140625" style="79" customWidth="1"/>
    <col min="5638" max="5638" width="4.85546875" style="79" customWidth="1"/>
    <col min="5639" max="5639" width="4.7109375" style="79" customWidth="1"/>
    <col min="5640" max="5640" width="7.28515625" style="79" customWidth="1"/>
    <col min="5641" max="5641" width="6.140625" style="79" customWidth="1"/>
    <col min="5642" max="5642" width="7.28515625" style="79" customWidth="1"/>
    <col min="5643" max="5643" width="6" style="79" customWidth="1"/>
    <col min="5644" max="5644" width="0" style="79" hidden="1" customWidth="1"/>
    <col min="5645" max="5645" width="14.85546875" style="79" bestFit="1" customWidth="1"/>
    <col min="5646" max="5646" width="1" style="79" customWidth="1"/>
    <col min="5647" max="5647" width="16.28515625" style="79" customWidth="1"/>
    <col min="5648" max="5883" width="9.140625" style="79"/>
    <col min="5884" max="5884" width="9.85546875" style="79" customWidth="1"/>
    <col min="5885" max="5885" width="48.85546875" style="79" customWidth="1"/>
    <col min="5886" max="5886" width="32.42578125" style="79" customWidth="1"/>
    <col min="5887" max="5887" width="14.5703125" style="79" customWidth="1"/>
    <col min="5888" max="5888" width="7.85546875" style="79" customWidth="1"/>
    <col min="5889" max="5889" width="7.5703125" style="79" customWidth="1"/>
    <col min="5890" max="5890" width="5" style="79" customWidth="1"/>
    <col min="5891" max="5891" width="11.28515625" style="79" customWidth="1"/>
    <col min="5892" max="5892" width="0" style="79" hidden="1" customWidth="1"/>
    <col min="5893" max="5893" width="7.140625" style="79" customWidth="1"/>
    <col min="5894" max="5894" width="4.85546875" style="79" customWidth="1"/>
    <col min="5895" max="5895" width="4.7109375" style="79" customWidth="1"/>
    <col min="5896" max="5896" width="7.28515625" style="79" customWidth="1"/>
    <col min="5897" max="5897" width="6.140625" style="79" customWidth="1"/>
    <col min="5898" max="5898" width="7.28515625" style="79" customWidth="1"/>
    <col min="5899" max="5899" width="6" style="79" customWidth="1"/>
    <col min="5900" max="5900" width="0" style="79" hidden="1" customWidth="1"/>
    <col min="5901" max="5901" width="14.85546875" style="79" bestFit="1" customWidth="1"/>
    <col min="5902" max="5902" width="1" style="79" customWidth="1"/>
    <col min="5903" max="5903" width="16.28515625" style="79" customWidth="1"/>
    <col min="5904" max="6139" width="9.140625" style="79"/>
    <col min="6140" max="6140" width="9.85546875" style="79" customWidth="1"/>
    <col min="6141" max="6141" width="48.85546875" style="79" customWidth="1"/>
    <col min="6142" max="6142" width="32.42578125" style="79" customWidth="1"/>
    <col min="6143" max="6143" width="14.5703125" style="79" customWidth="1"/>
    <col min="6144" max="6144" width="7.85546875" style="79" customWidth="1"/>
    <col min="6145" max="6145" width="7.5703125" style="79" customWidth="1"/>
    <col min="6146" max="6146" width="5" style="79" customWidth="1"/>
    <col min="6147" max="6147" width="11.28515625" style="79" customWidth="1"/>
    <col min="6148" max="6148" width="0" style="79" hidden="1" customWidth="1"/>
    <col min="6149" max="6149" width="7.140625" style="79" customWidth="1"/>
    <col min="6150" max="6150" width="4.85546875" style="79" customWidth="1"/>
    <col min="6151" max="6151" width="4.7109375" style="79" customWidth="1"/>
    <col min="6152" max="6152" width="7.28515625" style="79" customWidth="1"/>
    <col min="6153" max="6153" width="6.140625" style="79" customWidth="1"/>
    <col min="6154" max="6154" width="7.28515625" style="79" customWidth="1"/>
    <col min="6155" max="6155" width="6" style="79" customWidth="1"/>
    <col min="6156" max="6156" width="0" style="79" hidden="1" customWidth="1"/>
    <col min="6157" max="6157" width="14.85546875" style="79" bestFit="1" customWidth="1"/>
    <col min="6158" max="6158" width="1" style="79" customWidth="1"/>
    <col min="6159" max="6159" width="16.28515625" style="79" customWidth="1"/>
    <col min="6160" max="6395" width="9.140625" style="79"/>
    <col min="6396" max="6396" width="9.85546875" style="79" customWidth="1"/>
    <col min="6397" max="6397" width="48.85546875" style="79" customWidth="1"/>
    <col min="6398" max="6398" width="32.42578125" style="79" customWidth="1"/>
    <col min="6399" max="6399" width="14.5703125" style="79" customWidth="1"/>
    <col min="6400" max="6400" width="7.85546875" style="79" customWidth="1"/>
    <col min="6401" max="6401" width="7.5703125" style="79" customWidth="1"/>
    <col min="6402" max="6402" width="5" style="79" customWidth="1"/>
    <col min="6403" max="6403" width="11.28515625" style="79" customWidth="1"/>
    <col min="6404" max="6404" width="0" style="79" hidden="1" customWidth="1"/>
    <col min="6405" max="6405" width="7.140625" style="79" customWidth="1"/>
    <col min="6406" max="6406" width="4.85546875" style="79" customWidth="1"/>
    <col min="6407" max="6407" width="4.7109375" style="79" customWidth="1"/>
    <col min="6408" max="6408" width="7.28515625" style="79" customWidth="1"/>
    <col min="6409" max="6409" width="6.140625" style="79" customWidth="1"/>
    <col min="6410" max="6410" width="7.28515625" style="79" customWidth="1"/>
    <col min="6411" max="6411" width="6" style="79" customWidth="1"/>
    <col min="6412" max="6412" width="0" style="79" hidden="1" customWidth="1"/>
    <col min="6413" max="6413" width="14.85546875" style="79" bestFit="1" customWidth="1"/>
    <col min="6414" max="6414" width="1" style="79" customWidth="1"/>
    <col min="6415" max="6415" width="16.28515625" style="79" customWidth="1"/>
    <col min="6416" max="6651" width="9.140625" style="79"/>
    <col min="6652" max="6652" width="9.85546875" style="79" customWidth="1"/>
    <col min="6653" max="6653" width="48.85546875" style="79" customWidth="1"/>
    <col min="6654" max="6654" width="32.42578125" style="79" customWidth="1"/>
    <col min="6655" max="6655" width="14.5703125" style="79" customWidth="1"/>
    <col min="6656" max="6656" width="7.85546875" style="79" customWidth="1"/>
    <col min="6657" max="6657" width="7.5703125" style="79" customWidth="1"/>
    <col min="6658" max="6658" width="5" style="79" customWidth="1"/>
    <col min="6659" max="6659" width="11.28515625" style="79" customWidth="1"/>
    <col min="6660" max="6660" width="0" style="79" hidden="1" customWidth="1"/>
    <col min="6661" max="6661" width="7.140625" style="79" customWidth="1"/>
    <col min="6662" max="6662" width="4.85546875" style="79" customWidth="1"/>
    <col min="6663" max="6663" width="4.7109375" style="79" customWidth="1"/>
    <col min="6664" max="6664" width="7.28515625" style="79" customWidth="1"/>
    <col min="6665" max="6665" width="6.140625" style="79" customWidth="1"/>
    <col min="6666" max="6666" width="7.28515625" style="79" customWidth="1"/>
    <col min="6667" max="6667" width="6" style="79" customWidth="1"/>
    <col min="6668" max="6668" width="0" style="79" hidden="1" customWidth="1"/>
    <col min="6669" max="6669" width="14.85546875" style="79" bestFit="1" customWidth="1"/>
    <col min="6670" max="6670" width="1" style="79" customWidth="1"/>
    <col min="6671" max="6671" width="16.28515625" style="79" customWidth="1"/>
    <col min="6672" max="6907" width="9.140625" style="79"/>
    <col min="6908" max="6908" width="9.85546875" style="79" customWidth="1"/>
    <col min="6909" max="6909" width="48.85546875" style="79" customWidth="1"/>
    <col min="6910" max="6910" width="32.42578125" style="79" customWidth="1"/>
    <col min="6911" max="6911" width="14.5703125" style="79" customWidth="1"/>
    <col min="6912" max="6912" width="7.85546875" style="79" customWidth="1"/>
    <col min="6913" max="6913" width="7.5703125" style="79" customWidth="1"/>
    <col min="6914" max="6914" width="5" style="79" customWidth="1"/>
    <col min="6915" max="6915" width="11.28515625" style="79" customWidth="1"/>
    <col min="6916" max="6916" width="0" style="79" hidden="1" customWidth="1"/>
    <col min="6917" max="6917" width="7.140625" style="79" customWidth="1"/>
    <col min="6918" max="6918" width="4.85546875" style="79" customWidth="1"/>
    <col min="6919" max="6919" width="4.7109375" style="79" customWidth="1"/>
    <col min="6920" max="6920" width="7.28515625" style="79" customWidth="1"/>
    <col min="6921" max="6921" width="6.140625" style="79" customWidth="1"/>
    <col min="6922" max="6922" width="7.28515625" style="79" customWidth="1"/>
    <col min="6923" max="6923" width="6" style="79" customWidth="1"/>
    <col min="6924" max="6924" width="0" style="79" hidden="1" customWidth="1"/>
    <col min="6925" max="6925" width="14.85546875" style="79" bestFit="1" customWidth="1"/>
    <col min="6926" max="6926" width="1" style="79" customWidth="1"/>
    <col min="6927" max="6927" width="16.28515625" style="79" customWidth="1"/>
    <col min="6928" max="7163" width="9.140625" style="79"/>
    <col min="7164" max="7164" width="9.85546875" style="79" customWidth="1"/>
    <col min="7165" max="7165" width="48.85546875" style="79" customWidth="1"/>
    <col min="7166" max="7166" width="32.42578125" style="79" customWidth="1"/>
    <col min="7167" max="7167" width="14.5703125" style="79" customWidth="1"/>
    <col min="7168" max="7168" width="7.85546875" style="79" customWidth="1"/>
    <col min="7169" max="7169" width="7.5703125" style="79" customWidth="1"/>
    <col min="7170" max="7170" width="5" style="79" customWidth="1"/>
    <col min="7171" max="7171" width="11.28515625" style="79" customWidth="1"/>
    <col min="7172" max="7172" width="0" style="79" hidden="1" customWidth="1"/>
    <col min="7173" max="7173" width="7.140625" style="79" customWidth="1"/>
    <col min="7174" max="7174" width="4.85546875" style="79" customWidth="1"/>
    <col min="7175" max="7175" width="4.7109375" style="79" customWidth="1"/>
    <col min="7176" max="7176" width="7.28515625" style="79" customWidth="1"/>
    <col min="7177" max="7177" width="6.140625" style="79" customWidth="1"/>
    <col min="7178" max="7178" width="7.28515625" style="79" customWidth="1"/>
    <col min="7179" max="7179" width="6" style="79" customWidth="1"/>
    <col min="7180" max="7180" width="0" style="79" hidden="1" customWidth="1"/>
    <col min="7181" max="7181" width="14.85546875" style="79" bestFit="1" customWidth="1"/>
    <col min="7182" max="7182" width="1" style="79" customWidth="1"/>
    <col min="7183" max="7183" width="16.28515625" style="79" customWidth="1"/>
    <col min="7184" max="7419" width="9.140625" style="79"/>
    <col min="7420" max="7420" width="9.85546875" style="79" customWidth="1"/>
    <col min="7421" max="7421" width="48.85546875" style="79" customWidth="1"/>
    <col min="7422" max="7422" width="32.42578125" style="79" customWidth="1"/>
    <col min="7423" max="7423" width="14.5703125" style="79" customWidth="1"/>
    <col min="7424" max="7424" width="7.85546875" style="79" customWidth="1"/>
    <col min="7425" max="7425" width="7.5703125" style="79" customWidth="1"/>
    <col min="7426" max="7426" width="5" style="79" customWidth="1"/>
    <col min="7427" max="7427" width="11.28515625" style="79" customWidth="1"/>
    <col min="7428" max="7428" width="0" style="79" hidden="1" customWidth="1"/>
    <col min="7429" max="7429" width="7.140625" style="79" customWidth="1"/>
    <col min="7430" max="7430" width="4.85546875" style="79" customWidth="1"/>
    <col min="7431" max="7431" width="4.7109375" style="79" customWidth="1"/>
    <col min="7432" max="7432" width="7.28515625" style="79" customWidth="1"/>
    <col min="7433" max="7433" width="6.140625" style="79" customWidth="1"/>
    <col min="7434" max="7434" width="7.28515625" style="79" customWidth="1"/>
    <col min="7435" max="7435" width="6" style="79" customWidth="1"/>
    <col min="7436" max="7436" width="0" style="79" hidden="1" customWidth="1"/>
    <col min="7437" max="7437" width="14.85546875" style="79" bestFit="1" customWidth="1"/>
    <col min="7438" max="7438" width="1" style="79" customWidth="1"/>
    <col min="7439" max="7439" width="16.28515625" style="79" customWidth="1"/>
    <col min="7440" max="7675" width="9.140625" style="79"/>
    <col min="7676" max="7676" width="9.85546875" style="79" customWidth="1"/>
    <col min="7677" max="7677" width="48.85546875" style="79" customWidth="1"/>
    <col min="7678" max="7678" width="32.42578125" style="79" customWidth="1"/>
    <col min="7679" max="7679" width="14.5703125" style="79" customWidth="1"/>
    <col min="7680" max="7680" width="7.85546875" style="79" customWidth="1"/>
    <col min="7681" max="7681" width="7.5703125" style="79" customWidth="1"/>
    <col min="7682" max="7682" width="5" style="79" customWidth="1"/>
    <col min="7683" max="7683" width="11.28515625" style="79" customWidth="1"/>
    <col min="7684" max="7684" width="0" style="79" hidden="1" customWidth="1"/>
    <col min="7685" max="7685" width="7.140625" style="79" customWidth="1"/>
    <col min="7686" max="7686" width="4.85546875" style="79" customWidth="1"/>
    <col min="7687" max="7687" width="4.7109375" style="79" customWidth="1"/>
    <col min="7688" max="7688" width="7.28515625" style="79" customWidth="1"/>
    <col min="7689" max="7689" width="6.140625" style="79" customWidth="1"/>
    <col min="7690" max="7690" width="7.28515625" style="79" customWidth="1"/>
    <col min="7691" max="7691" width="6" style="79" customWidth="1"/>
    <col min="7692" max="7692" width="0" style="79" hidden="1" customWidth="1"/>
    <col min="7693" max="7693" width="14.85546875" style="79" bestFit="1" customWidth="1"/>
    <col min="7694" max="7694" width="1" style="79" customWidth="1"/>
    <col min="7695" max="7695" width="16.28515625" style="79" customWidth="1"/>
    <col min="7696" max="7931" width="9.140625" style="79"/>
    <col min="7932" max="7932" width="9.85546875" style="79" customWidth="1"/>
    <col min="7933" max="7933" width="48.85546875" style="79" customWidth="1"/>
    <col min="7934" max="7934" width="32.42578125" style="79" customWidth="1"/>
    <col min="7935" max="7935" width="14.5703125" style="79" customWidth="1"/>
    <col min="7936" max="7936" width="7.85546875" style="79" customWidth="1"/>
    <col min="7937" max="7937" width="7.5703125" style="79" customWidth="1"/>
    <col min="7938" max="7938" width="5" style="79" customWidth="1"/>
    <col min="7939" max="7939" width="11.28515625" style="79" customWidth="1"/>
    <col min="7940" max="7940" width="0" style="79" hidden="1" customWidth="1"/>
    <col min="7941" max="7941" width="7.140625" style="79" customWidth="1"/>
    <col min="7942" max="7942" width="4.85546875" style="79" customWidth="1"/>
    <col min="7943" max="7943" width="4.7109375" style="79" customWidth="1"/>
    <col min="7944" max="7944" width="7.28515625" style="79" customWidth="1"/>
    <col min="7945" max="7945" width="6.140625" style="79" customWidth="1"/>
    <col min="7946" max="7946" width="7.28515625" style="79" customWidth="1"/>
    <col min="7947" max="7947" width="6" style="79" customWidth="1"/>
    <col min="7948" max="7948" width="0" style="79" hidden="1" customWidth="1"/>
    <col min="7949" max="7949" width="14.85546875" style="79" bestFit="1" customWidth="1"/>
    <col min="7950" max="7950" width="1" style="79" customWidth="1"/>
    <col min="7951" max="7951" width="16.28515625" style="79" customWidth="1"/>
    <col min="7952" max="8187" width="9.140625" style="79"/>
    <col min="8188" max="8188" width="9.85546875" style="79" customWidth="1"/>
    <col min="8189" max="8189" width="48.85546875" style="79" customWidth="1"/>
    <col min="8190" max="8190" width="32.42578125" style="79" customWidth="1"/>
    <col min="8191" max="8191" width="14.5703125" style="79" customWidth="1"/>
    <col min="8192" max="8192" width="7.85546875" style="79" customWidth="1"/>
    <col min="8193" max="8193" width="7.5703125" style="79" customWidth="1"/>
    <col min="8194" max="8194" width="5" style="79" customWidth="1"/>
    <col min="8195" max="8195" width="11.28515625" style="79" customWidth="1"/>
    <col min="8196" max="8196" width="0" style="79" hidden="1" customWidth="1"/>
    <col min="8197" max="8197" width="7.140625" style="79" customWidth="1"/>
    <col min="8198" max="8198" width="4.85546875" style="79" customWidth="1"/>
    <col min="8199" max="8199" width="4.7109375" style="79" customWidth="1"/>
    <col min="8200" max="8200" width="7.28515625" style="79" customWidth="1"/>
    <col min="8201" max="8201" width="6.140625" style="79" customWidth="1"/>
    <col min="8202" max="8202" width="7.28515625" style="79" customWidth="1"/>
    <col min="8203" max="8203" width="6" style="79" customWidth="1"/>
    <col min="8204" max="8204" width="0" style="79" hidden="1" customWidth="1"/>
    <col min="8205" max="8205" width="14.85546875" style="79" bestFit="1" customWidth="1"/>
    <col min="8206" max="8206" width="1" style="79" customWidth="1"/>
    <col min="8207" max="8207" width="16.28515625" style="79" customWidth="1"/>
    <col min="8208" max="8443" width="9.140625" style="79"/>
    <col min="8444" max="8444" width="9.85546875" style="79" customWidth="1"/>
    <col min="8445" max="8445" width="48.85546875" style="79" customWidth="1"/>
    <col min="8446" max="8446" width="32.42578125" style="79" customWidth="1"/>
    <col min="8447" max="8447" width="14.5703125" style="79" customWidth="1"/>
    <col min="8448" max="8448" width="7.85546875" style="79" customWidth="1"/>
    <col min="8449" max="8449" width="7.5703125" style="79" customWidth="1"/>
    <col min="8450" max="8450" width="5" style="79" customWidth="1"/>
    <col min="8451" max="8451" width="11.28515625" style="79" customWidth="1"/>
    <col min="8452" max="8452" width="0" style="79" hidden="1" customWidth="1"/>
    <col min="8453" max="8453" width="7.140625" style="79" customWidth="1"/>
    <col min="8454" max="8454" width="4.85546875" style="79" customWidth="1"/>
    <col min="8455" max="8455" width="4.7109375" style="79" customWidth="1"/>
    <col min="8456" max="8456" width="7.28515625" style="79" customWidth="1"/>
    <col min="8457" max="8457" width="6.140625" style="79" customWidth="1"/>
    <col min="8458" max="8458" width="7.28515625" style="79" customWidth="1"/>
    <col min="8459" max="8459" width="6" style="79" customWidth="1"/>
    <col min="8460" max="8460" width="0" style="79" hidden="1" customWidth="1"/>
    <col min="8461" max="8461" width="14.85546875" style="79" bestFit="1" customWidth="1"/>
    <col min="8462" max="8462" width="1" style="79" customWidth="1"/>
    <col min="8463" max="8463" width="16.28515625" style="79" customWidth="1"/>
    <col min="8464" max="8699" width="9.140625" style="79"/>
    <col min="8700" max="8700" width="9.85546875" style="79" customWidth="1"/>
    <col min="8701" max="8701" width="48.85546875" style="79" customWidth="1"/>
    <col min="8702" max="8702" width="32.42578125" style="79" customWidth="1"/>
    <col min="8703" max="8703" width="14.5703125" style="79" customWidth="1"/>
    <col min="8704" max="8704" width="7.85546875" style="79" customWidth="1"/>
    <col min="8705" max="8705" width="7.5703125" style="79" customWidth="1"/>
    <col min="8706" max="8706" width="5" style="79" customWidth="1"/>
    <col min="8707" max="8707" width="11.28515625" style="79" customWidth="1"/>
    <col min="8708" max="8708" width="0" style="79" hidden="1" customWidth="1"/>
    <col min="8709" max="8709" width="7.140625" style="79" customWidth="1"/>
    <col min="8710" max="8710" width="4.85546875" style="79" customWidth="1"/>
    <col min="8711" max="8711" width="4.7109375" style="79" customWidth="1"/>
    <col min="8712" max="8712" width="7.28515625" style="79" customWidth="1"/>
    <col min="8713" max="8713" width="6.140625" style="79" customWidth="1"/>
    <col min="8714" max="8714" width="7.28515625" style="79" customWidth="1"/>
    <col min="8715" max="8715" width="6" style="79" customWidth="1"/>
    <col min="8716" max="8716" width="0" style="79" hidden="1" customWidth="1"/>
    <col min="8717" max="8717" width="14.85546875" style="79" bestFit="1" customWidth="1"/>
    <col min="8718" max="8718" width="1" style="79" customWidth="1"/>
    <col min="8719" max="8719" width="16.28515625" style="79" customWidth="1"/>
    <col min="8720" max="8955" width="9.140625" style="79"/>
    <col min="8956" max="8956" width="9.85546875" style="79" customWidth="1"/>
    <col min="8957" max="8957" width="48.85546875" style="79" customWidth="1"/>
    <col min="8958" max="8958" width="32.42578125" style="79" customWidth="1"/>
    <col min="8959" max="8959" width="14.5703125" style="79" customWidth="1"/>
    <col min="8960" max="8960" width="7.85546875" style="79" customWidth="1"/>
    <col min="8961" max="8961" width="7.5703125" style="79" customWidth="1"/>
    <col min="8962" max="8962" width="5" style="79" customWidth="1"/>
    <col min="8963" max="8963" width="11.28515625" style="79" customWidth="1"/>
    <col min="8964" max="8964" width="0" style="79" hidden="1" customWidth="1"/>
    <col min="8965" max="8965" width="7.140625" style="79" customWidth="1"/>
    <col min="8966" max="8966" width="4.85546875" style="79" customWidth="1"/>
    <col min="8967" max="8967" width="4.7109375" style="79" customWidth="1"/>
    <col min="8968" max="8968" width="7.28515625" style="79" customWidth="1"/>
    <col min="8969" max="8969" width="6.140625" style="79" customWidth="1"/>
    <col min="8970" max="8970" width="7.28515625" style="79" customWidth="1"/>
    <col min="8971" max="8971" width="6" style="79" customWidth="1"/>
    <col min="8972" max="8972" width="0" style="79" hidden="1" customWidth="1"/>
    <col min="8973" max="8973" width="14.85546875" style="79" bestFit="1" customWidth="1"/>
    <col min="8974" max="8974" width="1" style="79" customWidth="1"/>
    <col min="8975" max="8975" width="16.28515625" style="79" customWidth="1"/>
    <col min="8976" max="9211" width="9.140625" style="79"/>
    <col min="9212" max="9212" width="9.85546875" style="79" customWidth="1"/>
    <col min="9213" max="9213" width="48.85546875" style="79" customWidth="1"/>
    <col min="9214" max="9214" width="32.42578125" style="79" customWidth="1"/>
    <col min="9215" max="9215" width="14.5703125" style="79" customWidth="1"/>
    <col min="9216" max="9216" width="7.85546875" style="79" customWidth="1"/>
    <col min="9217" max="9217" width="7.5703125" style="79" customWidth="1"/>
    <col min="9218" max="9218" width="5" style="79" customWidth="1"/>
    <col min="9219" max="9219" width="11.28515625" style="79" customWidth="1"/>
    <col min="9220" max="9220" width="0" style="79" hidden="1" customWidth="1"/>
    <col min="9221" max="9221" width="7.140625" style="79" customWidth="1"/>
    <col min="9222" max="9222" width="4.85546875" style="79" customWidth="1"/>
    <col min="9223" max="9223" width="4.7109375" style="79" customWidth="1"/>
    <col min="9224" max="9224" width="7.28515625" style="79" customWidth="1"/>
    <col min="9225" max="9225" width="6.140625" style="79" customWidth="1"/>
    <col min="9226" max="9226" width="7.28515625" style="79" customWidth="1"/>
    <col min="9227" max="9227" width="6" style="79" customWidth="1"/>
    <col min="9228" max="9228" width="0" style="79" hidden="1" customWidth="1"/>
    <col min="9229" max="9229" width="14.85546875" style="79" bestFit="1" customWidth="1"/>
    <col min="9230" max="9230" width="1" style="79" customWidth="1"/>
    <col min="9231" max="9231" width="16.28515625" style="79" customWidth="1"/>
    <col min="9232" max="9467" width="9.140625" style="79"/>
    <col min="9468" max="9468" width="9.85546875" style="79" customWidth="1"/>
    <col min="9469" max="9469" width="48.85546875" style="79" customWidth="1"/>
    <col min="9470" max="9470" width="32.42578125" style="79" customWidth="1"/>
    <col min="9471" max="9471" width="14.5703125" style="79" customWidth="1"/>
    <col min="9472" max="9472" width="7.85546875" style="79" customWidth="1"/>
    <col min="9473" max="9473" width="7.5703125" style="79" customWidth="1"/>
    <col min="9474" max="9474" width="5" style="79" customWidth="1"/>
    <col min="9475" max="9475" width="11.28515625" style="79" customWidth="1"/>
    <col min="9476" max="9476" width="0" style="79" hidden="1" customWidth="1"/>
    <col min="9477" max="9477" width="7.140625" style="79" customWidth="1"/>
    <col min="9478" max="9478" width="4.85546875" style="79" customWidth="1"/>
    <col min="9479" max="9479" width="4.7109375" style="79" customWidth="1"/>
    <col min="9480" max="9480" width="7.28515625" style="79" customWidth="1"/>
    <col min="9481" max="9481" width="6.140625" style="79" customWidth="1"/>
    <col min="9482" max="9482" width="7.28515625" style="79" customWidth="1"/>
    <col min="9483" max="9483" width="6" style="79" customWidth="1"/>
    <col min="9484" max="9484" width="0" style="79" hidden="1" customWidth="1"/>
    <col min="9485" max="9485" width="14.85546875" style="79" bestFit="1" customWidth="1"/>
    <col min="9486" max="9486" width="1" style="79" customWidth="1"/>
    <col min="9487" max="9487" width="16.28515625" style="79" customWidth="1"/>
    <col min="9488" max="9723" width="9.140625" style="79"/>
    <col min="9724" max="9724" width="9.85546875" style="79" customWidth="1"/>
    <col min="9725" max="9725" width="48.85546875" style="79" customWidth="1"/>
    <col min="9726" max="9726" width="32.42578125" style="79" customWidth="1"/>
    <col min="9727" max="9727" width="14.5703125" style="79" customWidth="1"/>
    <col min="9728" max="9728" width="7.85546875" style="79" customWidth="1"/>
    <col min="9729" max="9729" width="7.5703125" style="79" customWidth="1"/>
    <col min="9730" max="9730" width="5" style="79" customWidth="1"/>
    <col min="9731" max="9731" width="11.28515625" style="79" customWidth="1"/>
    <col min="9732" max="9732" width="0" style="79" hidden="1" customWidth="1"/>
    <col min="9733" max="9733" width="7.140625" style="79" customWidth="1"/>
    <col min="9734" max="9734" width="4.85546875" style="79" customWidth="1"/>
    <col min="9735" max="9735" width="4.7109375" style="79" customWidth="1"/>
    <col min="9736" max="9736" width="7.28515625" style="79" customWidth="1"/>
    <col min="9737" max="9737" width="6.140625" style="79" customWidth="1"/>
    <col min="9738" max="9738" width="7.28515625" style="79" customWidth="1"/>
    <col min="9739" max="9739" width="6" style="79" customWidth="1"/>
    <col min="9740" max="9740" width="0" style="79" hidden="1" customWidth="1"/>
    <col min="9741" max="9741" width="14.85546875" style="79" bestFit="1" customWidth="1"/>
    <col min="9742" max="9742" width="1" style="79" customWidth="1"/>
    <col min="9743" max="9743" width="16.28515625" style="79" customWidth="1"/>
    <col min="9744" max="9979" width="9.140625" style="79"/>
    <col min="9980" max="9980" width="9.85546875" style="79" customWidth="1"/>
    <col min="9981" max="9981" width="48.85546875" style="79" customWidth="1"/>
    <col min="9982" max="9982" width="32.42578125" style="79" customWidth="1"/>
    <col min="9983" max="9983" width="14.5703125" style="79" customWidth="1"/>
    <col min="9984" max="9984" width="7.85546875" style="79" customWidth="1"/>
    <col min="9985" max="9985" width="7.5703125" style="79" customWidth="1"/>
    <col min="9986" max="9986" width="5" style="79" customWidth="1"/>
    <col min="9987" max="9987" width="11.28515625" style="79" customWidth="1"/>
    <col min="9988" max="9988" width="0" style="79" hidden="1" customWidth="1"/>
    <col min="9989" max="9989" width="7.140625" style="79" customWidth="1"/>
    <col min="9990" max="9990" width="4.85546875" style="79" customWidth="1"/>
    <col min="9991" max="9991" width="4.7109375" style="79" customWidth="1"/>
    <col min="9992" max="9992" width="7.28515625" style="79" customWidth="1"/>
    <col min="9993" max="9993" width="6.140625" style="79" customWidth="1"/>
    <col min="9994" max="9994" width="7.28515625" style="79" customWidth="1"/>
    <col min="9995" max="9995" width="6" style="79" customWidth="1"/>
    <col min="9996" max="9996" width="0" style="79" hidden="1" customWidth="1"/>
    <col min="9997" max="9997" width="14.85546875" style="79" bestFit="1" customWidth="1"/>
    <col min="9998" max="9998" width="1" style="79" customWidth="1"/>
    <col min="9999" max="9999" width="16.28515625" style="79" customWidth="1"/>
    <col min="10000" max="10235" width="9.140625" style="79"/>
    <col min="10236" max="10236" width="9.85546875" style="79" customWidth="1"/>
    <col min="10237" max="10237" width="48.85546875" style="79" customWidth="1"/>
    <col min="10238" max="10238" width="32.42578125" style="79" customWidth="1"/>
    <col min="10239" max="10239" width="14.5703125" style="79" customWidth="1"/>
    <col min="10240" max="10240" width="7.85546875" style="79" customWidth="1"/>
    <col min="10241" max="10241" width="7.5703125" style="79" customWidth="1"/>
    <col min="10242" max="10242" width="5" style="79" customWidth="1"/>
    <col min="10243" max="10243" width="11.28515625" style="79" customWidth="1"/>
    <col min="10244" max="10244" width="0" style="79" hidden="1" customWidth="1"/>
    <col min="10245" max="10245" width="7.140625" style="79" customWidth="1"/>
    <col min="10246" max="10246" width="4.85546875" style="79" customWidth="1"/>
    <col min="10247" max="10247" width="4.7109375" style="79" customWidth="1"/>
    <col min="10248" max="10248" width="7.28515625" style="79" customWidth="1"/>
    <col min="10249" max="10249" width="6.140625" style="79" customWidth="1"/>
    <col min="10250" max="10250" width="7.28515625" style="79" customWidth="1"/>
    <col min="10251" max="10251" width="6" style="79" customWidth="1"/>
    <col min="10252" max="10252" width="0" style="79" hidden="1" customWidth="1"/>
    <col min="10253" max="10253" width="14.85546875" style="79" bestFit="1" customWidth="1"/>
    <col min="10254" max="10254" width="1" style="79" customWidth="1"/>
    <col min="10255" max="10255" width="16.28515625" style="79" customWidth="1"/>
    <col min="10256" max="10491" width="9.140625" style="79"/>
    <col min="10492" max="10492" width="9.85546875" style="79" customWidth="1"/>
    <col min="10493" max="10493" width="48.85546875" style="79" customWidth="1"/>
    <col min="10494" max="10494" width="32.42578125" style="79" customWidth="1"/>
    <col min="10495" max="10495" width="14.5703125" style="79" customWidth="1"/>
    <col min="10496" max="10496" width="7.85546875" style="79" customWidth="1"/>
    <col min="10497" max="10497" width="7.5703125" style="79" customWidth="1"/>
    <col min="10498" max="10498" width="5" style="79" customWidth="1"/>
    <col min="10499" max="10499" width="11.28515625" style="79" customWidth="1"/>
    <col min="10500" max="10500" width="0" style="79" hidden="1" customWidth="1"/>
    <col min="10501" max="10501" width="7.140625" style="79" customWidth="1"/>
    <col min="10502" max="10502" width="4.85546875" style="79" customWidth="1"/>
    <col min="10503" max="10503" width="4.7109375" style="79" customWidth="1"/>
    <col min="10504" max="10504" width="7.28515625" style="79" customWidth="1"/>
    <col min="10505" max="10505" width="6.140625" style="79" customWidth="1"/>
    <col min="10506" max="10506" width="7.28515625" style="79" customWidth="1"/>
    <col min="10507" max="10507" width="6" style="79" customWidth="1"/>
    <col min="10508" max="10508" width="0" style="79" hidden="1" customWidth="1"/>
    <col min="10509" max="10509" width="14.85546875" style="79" bestFit="1" customWidth="1"/>
    <col min="10510" max="10510" width="1" style="79" customWidth="1"/>
    <col min="10511" max="10511" width="16.28515625" style="79" customWidth="1"/>
    <col min="10512" max="10747" width="9.140625" style="79"/>
    <col min="10748" max="10748" width="9.85546875" style="79" customWidth="1"/>
    <col min="10749" max="10749" width="48.85546875" style="79" customWidth="1"/>
    <col min="10750" max="10750" width="32.42578125" style="79" customWidth="1"/>
    <col min="10751" max="10751" width="14.5703125" style="79" customWidth="1"/>
    <col min="10752" max="10752" width="7.85546875" style="79" customWidth="1"/>
    <col min="10753" max="10753" width="7.5703125" style="79" customWidth="1"/>
    <col min="10754" max="10754" width="5" style="79" customWidth="1"/>
    <col min="10755" max="10755" width="11.28515625" style="79" customWidth="1"/>
    <col min="10756" max="10756" width="0" style="79" hidden="1" customWidth="1"/>
    <col min="10757" max="10757" width="7.140625" style="79" customWidth="1"/>
    <col min="10758" max="10758" width="4.85546875" style="79" customWidth="1"/>
    <col min="10759" max="10759" width="4.7109375" style="79" customWidth="1"/>
    <col min="10760" max="10760" width="7.28515625" style="79" customWidth="1"/>
    <col min="10761" max="10761" width="6.140625" style="79" customWidth="1"/>
    <col min="10762" max="10762" width="7.28515625" style="79" customWidth="1"/>
    <col min="10763" max="10763" width="6" style="79" customWidth="1"/>
    <col min="10764" max="10764" width="0" style="79" hidden="1" customWidth="1"/>
    <col min="10765" max="10765" width="14.85546875" style="79" bestFit="1" customWidth="1"/>
    <col min="10766" max="10766" width="1" style="79" customWidth="1"/>
    <col min="10767" max="10767" width="16.28515625" style="79" customWidth="1"/>
    <col min="10768" max="11003" width="9.140625" style="79"/>
    <col min="11004" max="11004" width="9.85546875" style="79" customWidth="1"/>
    <col min="11005" max="11005" width="48.85546875" style="79" customWidth="1"/>
    <col min="11006" max="11006" width="32.42578125" style="79" customWidth="1"/>
    <col min="11007" max="11007" width="14.5703125" style="79" customWidth="1"/>
    <col min="11008" max="11008" width="7.85546875" style="79" customWidth="1"/>
    <col min="11009" max="11009" width="7.5703125" style="79" customWidth="1"/>
    <col min="11010" max="11010" width="5" style="79" customWidth="1"/>
    <col min="11011" max="11011" width="11.28515625" style="79" customWidth="1"/>
    <col min="11012" max="11012" width="0" style="79" hidden="1" customWidth="1"/>
    <col min="11013" max="11013" width="7.140625" style="79" customWidth="1"/>
    <col min="11014" max="11014" width="4.85546875" style="79" customWidth="1"/>
    <col min="11015" max="11015" width="4.7109375" style="79" customWidth="1"/>
    <col min="11016" max="11016" width="7.28515625" style="79" customWidth="1"/>
    <col min="11017" max="11017" width="6.140625" style="79" customWidth="1"/>
    <col min="11018" max="11018" width="7.28515625" style="79" customWidth="1"/>
    <col min="11019" max="11019" width="6" style="79" customWidth="1"/>
    <col min="11020" max="11020" width="0" style="79" hidden="1" customWidth="1"/>
    <col min="11021" max="11021" width="14.85546875" style="79" bestFit="1" customWidth="1"/>
    <col min="11022" max="11022" width="1" style="79" customWidth="1"/>
    <col min="11023" max="11023" width="16.28515625" style="79" customWidth="1"/>
    <col min="11024" max="11259" width="9.140625" style="79"/>
    <col min="11260" max="11260" width="9.85546875" style="79" customWidth="1"/>
    <col min="11261" max="11261" width="48.85546875" style="79" customWidth="1"/>
    <col min="11262" max="11262" width="32.42578125" style="79" customWidth="1"/>
    <col min="11263" max="11263" width="14.5703125" style="79" customWidth="1"/>
    <col min="11264" max="11264" width="7.85546875" style="79" customWidth="1"/>
    <col min="11265" max="11265" width="7.5703125" style="79" customWidth="1"/>
    <col min="11266" max="11266" width="5" style="79" customWidth="1"/>
    <col min="11267" max="11267" width="11.28515625" style="79" customWidth="1"/>
    <col min="11268" max="11268" width="0" style="79" hidden="1" customWidth="1"/>
    <col min="11269" max="11269" width="7.140625" style="79" customWidth="1"/>
    <col min="11270" max="11270" width="4.85546875" style="79" customWidth="1"/>
    <col min="11271" max="11271" width="4.7109375" style="79" customWidth="1"/>
    <col min="11272" max="11272" width="7.28515625" style="79" customWidth="1"/>
    <col min="11273" max="11273" width="6.140625" style="79" customWidth="1"/>
    <col min="11274" max="11274" width="7.28515625" style="79" customWidth="1"/>
    <col min="11275" max="11275" width="6" style="79" customWidth="1"/>
    <col min="11276" max="11276" width="0" style="79" hidden="1" customWidth="1"/>
    <col min="11277" max="11277" width="14.85546875" style="79" bestFit="1" customWidth="1"/>
    <col min="11278" max="11278" width="1" style="79" customWidth="1"/>
    <col min="11279" max="11279" width="16.28515625" style="79" customWidth="1"/>
    <col min="11280" max="11515" width="9.140625" style="79"/>
    <col min="11516" max="11516" width="9.85546875" style="79" customWidth="1"/>
    <col min="11517" max="11517" width="48.85546875" style="79" customWidth="1"/>
    <col min="11518" max="11518" width="32.42578125" style="79" customWidth="1"/>
    <col min="11519" max="11519" width="14.5703125" style="79" customWidth="1"/>
    <col min="11520" max="11520" width="7.85546875" style="79" customWidth="1"/>
    <col min="11521" max="11521" width="7.5703125" style="79" customWidth="1"/>
    <col min="11522" max="11522" width="5" style="79" customWidth="1"/>
    <col min="11523" max="11523" width="11.28515625" style="79" customWidth="1"/>
    <col min="11524" max="11524" width="0" style="79" hidden="1" customWidth="1"/>
    <col min="11525" max="11525" width="7.140625" style="79" customWidth="1"/>
    <col min="11526" max="11526" width="4.85546875" style="79" customWidth="1"/>
    <col min="11527" max="11527" width="4.7109375" style="79" customWidth="1"/>
    <col min="11528" max="11528" width="7.28515625" style="79" customWidth="1"/>
    <col min="11529" max="11529" width="6.140625" style="79" customWidth="1"/>
    <col min="11530" max="11530" width="7.28515625" style="79" customWidth="1"/>
    <col min="11531" max="11531" width="6" style="79" customWidth="1"/>
    <col min="11532" max="11532" width="0" style="79" hidden="1" customWidth="1"/>
    <col min="11533" max="11533" width="14.85546875" style="79" bestFit="1" customWidth="1"/>
    <col min="11534" max="11534" width="1" style="79" customWidth="1"/>
    <col min="11535" max="11535" width="16.28515625" style="79" customWidth="1"/>
    <col min="11536" max="11771" width="9.140625" style="79"/>
    <col min="11772" max="11772" width="9.85546875" style="79" customWidth="1"/>
    <col min="11773" max="11773" width="48.85546875" style="79" customWidth="1"/>
    <col min="11774" max="11774" width="32.42578125" style="79" customWidth="1"/>
    <col min="11775" max="11775" width="14.5703125" style="79" customWidth="1"/>
    <col min="11776" max="11776" width="7.85546875" style="79" customWidth="1"/>
    <col min="11777" max="11777" width="7.5703125" style="79" customWidth="1"/>
    <col min="11778" max="11778" width="5" style="79" customWidth="1"/>
    <col min="11779" max="11779" width="11.28515625" style="79" customWidth="1"/>
    <col min="11780" max="11780" width="0" style="79" hidden="1" customWidth="1"/>
    <col min="11781" max="11781" width="7.140625" style="79" customWidth="1"/>
    <col min="11782" max="11782" width="4.85546875" style="79" customWidth="1"/>
    <col min="11783" max="11783" width="4.7109375" style="79" customWidth="1"/>
    <col min="11784" max="11784" width="7.28515625" style="79" customWidth="1"/>
    <col min="11785" max="11785" width="6.140625" style="79" customWidth="1"/>
    <col min="11786" max="11786" width="7.28515625" style="79" customWidth="1"/>
    <col min="11787" max="11787" width="6" style="79" customWidth="1"/>
    <col min="11788" max="11788" width="0" style="79" hidden="1" customWidth="1"/>
    <col min="11789" max="11789" width="14.85546875" style="79" bestFit="1" customWidth="1"/>
    <col min="11790" max="11790" width="1" style="79" customWidth="1"/>
    <col min="11791" max="11791" width="16.28515625" style="79" customWidth="1"/>
    <col min="11792" max="12027" width="9.140625" style="79"/>
    <col min="12028" max="12028" width="9.85546875" style="79" customWidth="1"/>
    <col min="12029" max="12029" width="48.85546875" style="79" customWidth="1"/>
    <col min="12030" max="12030" width="32.42578125" style="79" customWidth="1"/>
    <col min="12031" max="12031" width="14.5703125" style="79" customWidth="1"/>
    <col min="12032" max="12032" width="7.85546875" style="79" customWidth="1"/>
    <col min="12033" max="12033" width="7.5703125" style="79" customWidth="1"/>
    <col min="12034" max="12034" width="5" style="79" customWidth="1"/>
    <col min="12035" max="12035" width="11.28515625" style="79" customWidth="1"/>
    <col min="12036" max="12036" width="0" style="79" hidden="1" customWidth="1"/>
    <col min="12037" max="12037" width="7.140625" style="79" customWidth="1"/>
    <col min="12038" max="12038" width="4.85546875" style="79" customWidth="1"/>
    <col min="12039" max="12039" width="4.7109375" style="79" customWidth="1"/>
    <col min="12040" max="12040" width="7.28515625" style="79" customWidth="1"/>
    <col min="12041" max="12041" width="6.140625" style="79" customWidth="1"/>
    <col min="12042" max="12042" width="7.28515625" style="79" customWidth="1"/>
    <col min="12043" max="12043" width="6" style="79" customWidth="1"/>
    <col min="12044" max="12044" width="0" style="79" hidden="1" customWidth="1"/>
    <col min="12045" max="12045" width="14.85546875" style="79" bestFit="1" customWidth="1"/>
    <col min="12046" max="12046" width="1" style="79" customWidth="1"/>
    <col min="12047" max="12047" width="16.28515625" style="79" customWidth="1"/>
    <col min="12048" max="12283" width="9.140625" style="79"/>
    <col min="12284" max="12284" width="9.85546875" style="79" customWidth="1"/>
    <col min="12285" max="12285" width="48.85546875" style="79" customWidth="1"/>
    <col min="12286" max="12286" width="32.42578125" style="79" customWidth="1"/>
    <col min="12287" max="12287" width="14.5703125" style="79" customWidth="1"/>
    <col min="12288" max="12288" width="7.85546875" style="79" customWidth="1"/>
    <col min="12289" max="12289" width="7.5703125" style="79" customWidth="1"/>
    <col min="12290" max="12290" width="5" style="79" customWidth="1"/>
    <col min="12291" max="12291" width="11.28515625" style="79" customWidth="1"/>
    <col min="12292" max="12292" width="0" style="79" hidden="1" customWidth="1"/>
    <col min="12293" max="12293" width="7.140625" style="79" customWidth="1"/>
    <col min="12294" max="12294" width="4.85546875" style="79" customWidth="1"/>
    <col min="12295" max="12295" width="4.7109375" style="79" customWidth="1"/>
    <col min="12296" max="12296" width="7.28515625" style="79" customWidth="1"/>
    <col min="12297" max="12297" width="6.140625" style="79" customWidth="1"/>
    <col min="12298" max="12298" width="7.28515625" style="79" customWidth="1"/>
    <col min="12299" max="12299" width="6" style="79" customWidth="1"/>
    <col min="12300" max="12300" width="0" style="79" hidden="1" customWidth="1"/>
    <col min="12301" max="12301" width="14.85546875" style="79" bestFit="1" customWidth="1"/>
    <col min="12302" max="12302" width="1" style="79" customWidth="1"/>
    <col min="12303" max="12303" width="16.28515625" style="79" customWidth="1"/>
    <col min="12304" max="12539" width="9.140625" style="79"/>
    <col min="12540" max="12540" width="9.85546875" style="79" customWidth="1"/>
    <col min="12541" max="12541" width="48.85546875" style="79" customWidth="1"/>
    <col min="12542" max="12542" width="32.42578125" style="79" customWidth="1"/>
    <col min="12543" max="12543" width="14.5703125" style="79" customWidth="1"/>
    <col min="12544" max="12544" width="7.85546875" style="79" customWidth="1"/>
    <col min="12545" max="12545" width="7.5703125" style="79" customWidth="1"/>
    <col min="12546" max="12546" width="5" style="79" customWidth="1"/>
    <col min="12547" max="12547" width="11.28515625" style="79" customWidth="1"/>
    <col min="12548" max="12548" width="0" style="79" hidden="1" customWidth="1"/>
    <col min="12549" max="12549" width="7.140625" style="79" customWidth="1"/>
    <col min="12550" max="12550" width="4.85546875" style="79" customWidth="1"/>
    <col min="12551" max="12551" width="4.7109375" style="79" customWidth="1"/>
    <col min="12552" max="12552" width="7.28515625" style="79" customWidth="1"/>
    <col min="12553" max="12553" width="6.140625" style="79" customWidth="1"/>
    <col min="12554" max="12554" width="7.28515625" style="79" customWidth="1"/>
    <col min="12555" max="12555" width="6" style="79" customWidth="1"/>
    <col min="12556" max="12556" width="0" style="79" hidden="1" customWidth="1"/>
    <col min="12557" max="12557" width="14.85546875" style="79" bestFit="1" customWidth="1"/>
    <col min="12558" max="12558" width="1" style="79" customWidth="1"/>
    <col min="12559" max="12559" width="16.28515625" style="79" customWidth="1"/>
    <col min="12560" max="12795" width="9.140625" style="79"/>
    <col min="12796" max="12796" width="9.85546875" style="79" customWidth="1"/>
    <col min="12797" max="12797" width="48.85546875" style="79" customWidth="1"/>
    <col min="12798" max="12798" width="32.42578125" style="79" customWidth="1"/>
    <col min="12799" max="12799" width="14.5703125" style="79" customWidth="1"/>
    <col min="12800" max="12800" width="7.85546875" style="79" customWidth="1"/>
    <col min="12801" max="12801" width="7.5703125" style="79" customWidth="1"/>
    <col min="12802" max="12802" width="5" style="79" customWidth="1"/>
    <col min="12803" max="12803" width="11.28515625" style="79" customWidth="1"/>
    <col min="12804" max="12804" width="0" style="79" hidden="1" customWidth="1"/>
    <col min="12805" max="12805" width="7.140625" style="79" customWidth="1"/>
    <col min="12806" max="12806" width="4.85546875" style="79" customWidth="1"/>
    <col min="12807" max="12807" width="4.7109375" style="79" customWidth="1"/>
    <col min="12808" max="12808" width="7.28515625" style="79" customWidth="1"/>
    <col min="12809" max="12809" width="6.140625" style="79" customWidth="1"/>
    <col min="12810" max="12810" width="7.28515625" style="79" customWidth="1"/>
    <col min="12811" max="12811" width="6" style="79" customWidth="1"/>
    <col min="12812" max="12812" width="0" style="79" hidden="1" customWidth="1"/>
    <col min="12813" max="12813" width="14.85546875" style="79" bestFit="1" customWidth="1"/>
    <col min="12814" max="12814" width="1" style="79" customWidth="1"/>
    <col min="12815" max="12815" width="16.28515625" style="79" customWidth="1"/>
    <col min="12816" max="13051" width="9.140625" style="79"/>
    <col min="13052" max="13052" width="9.85546875" style="79" customWidth="1"/>
    <col min="13053" max="13053" width="48.85546875" style="79" customWidth="1"/>
    <col min="13054" max="13054" width="32.42578125" style="79" customWidth="1"/>
    <col min="13055" max="13055" width="14.5703125" style="79" customWidth="1"/>
    <col min="13056" max="13056" width="7.85546875" style="79" customWidth="1"/>
    <col min="13057" max="13057" width="7.5703125" style="79" customWidth="1"/>
    <col min="13058" max="13058" width="5" style="79" customWidth="1"/>
    <col min="13059" max="13059" width="11.28515625" style="79" customWidth="1"/>
    <col min="13060" max="13060" width="0" style="79" hidden="1" customWidth="1"/>
    <col min="13061" max="13061" width="7.140625" style="79" customWidth="1"/>
    <col min="13062" max="13062" width="4.85546875" style="79" customWidth="1"/>
    <col min="13063" max="13063" width="4.7109375" style="79" customWidth="1"/>
    <col min="13064" max="13064" width="7.28515625" style="79" customWidth="1"/>
    <col min="13065" max="13065" width="6.140625" style="79" customWidth="1"/>
    <col min="13066" max="13066" width="7.28515625" style="79" customWidth="1"/>
    <col min="13067" max="13067" width="6" style="79" customWidth="1"/>
    <col min="13068" max="13068" width="0" style="79" hidden="1" customWidth="1"/>
    <col min="13069" max="13069" width="14.85546875" style="79" bestFit="1" customWidth="1"/>
    <col min="13070" max="13070" width="1" style="79" customWidth="1"/>
    <col min="13071" max="13071" width="16.28515625" style="79" customWidth="1"/>
    <col min="13072" max="13307" width="9.140625" style="79"/>
    <col min="13308" max="13308" width="9.85546875" style="79" customWidth="1"/>
    <col min="13309" max="13309" width="48.85546875" style="79" customWidth="1"/>
    <col min="13310" max="13310" width="32.42578125" style="79" customWidth="1"/>
    <col min="13311" max="13311" width="14.5703125" style="79" customWidth="1"/>
    <col min="13312" max="13312" width="7.85546875" style="79" customWidth="1"/>
    <col min="13313" max="13313" width="7.5703125" style="79" customWidth="1"/>
    <col min="13314" max="13314" width="5" style="79" customWidth="1"/>
    <col min="13315" max="13315" width="11.28515625" style="79" customWidth="1"/>
    <col min="13316" max="13316" width="0" style="79" hidden="1" customWidth="1"/>
    <col min="13317" max="13317" width="7.140625" style="79" customWidth="1"/>
    <col min="13318" max="13318" width="4.85546875" style="79" customWidth="1"/>
    <col min="13319" max="13319" width="4.7109375" style="79" customWidth="1"/>
    <col min="13320" max="13320" width="7.28515625" style="79" customWidth="1"/>
    <col min="13321" max="13321" width="6.140625" style="79" customWidth="1"/>
    <col min="13322" max="13322" width="7.28515625" style="79" customWidth="1"/>
    <col min="13323" max="13323" width="6" style="79" customWidth="1"/>
    <col min="13324" max="13324" width="0" style="79" hidden="1" customWidth="1"/>
    <col min="13325" max="13325" width="14.85546875" style="79" bestFit="1" customWidth="1"/>
    <col min="13326" max="13326" width="1" style="79" customWidth="1"/>
    <col min="13327" max="13327" width="16.28515625" style="79" customWidth="1"/>
    <col min="13328" max="13563" width="9.140625" style="79"/>
    <col min="13564" max="13564" width="9.85546875" style="79" customWidth="1"/>
    <col min="13565" max="13565" width="48.85546875" style="79" customWidth="1"/>
    <col min="13566" max="13566" width="32.42578125" style="79" customWidth="1"/>
    <col min="13567" max="13567" width="14.5703125" style="79" customWidth="1"/>
    <col min="13568" max="13568" width="7.85546875" style="79" customWidth="1"/>
    <col min="13569" max="13569" width="7.5703125" style="79" customWidth="1"/>
    <col min="13570" max="13570" width="5" style="79" customWidth="1"/>
    <col min="13571" max="13571" width="11.28515625" style="79" customWidth="1"/>
    <col min="13572" max="13572" width="0" style="79" hidden="1" customWidth="1"/>
    <col min="13573" max="13573" width="7.140625" style="79" customWidth="1"/>
    <col min="13574" max="13574" width="4.85546875" style="79" customWidth="1"/>
    <col min="13575" max="13575" width="4.7109375" style="79" customWidth="1"/>
    <col min="13576" max="13576" width="7.28515625" style="79" customWidth="1"/>
    <col min="13577" max="13577" width="6.140625" style="79" customWidth="1"/>
    <col min="13578" max="13578" width="7.28515625" style="79" customWidth="1"/>
    <col min="13579" max="13579" width="6" style="79" customWidth="1"/>
    <col min="13580" max="13580" width="0" style="79" hidden="1" customWidth="1"/>
    <col min="13581" max="13581" width="14.85546875" style="79" bestFit="1" customWidth="1"/>
    <col min="13582" max="13582" width="1" style="79" customWidth="1"/>
    <col min="13583" max="13583" width="16.28515625" style="79" customWidth="1"/>
    <col min="13584" max="13819" width="9.140625" style="79"/>
    <col min="13820" max="13820" width="9.85546875" style="79" customWidth="1"/>
    <col min="13821" max="13821" width="48.85546875" style="79" customWidth="1"/>
    <col min="13822" max="13822" width="32.42578125" style="79" customWidth="1"/>
    <col min="13823" max="13823" width="14.5703125" style="79" customWidth="1"/>
    <col min="13824" max="13824" width="7.85546875" style="79" customWidth="1"/>
    <col min="13825" max="13825" width="7.5703125" style="79" customWidth="1"/>
    <col min="13826" max="13826" width="5" style="79" customWidth="1"/>
    <col min="13827" max="13827" width="11.28515625" style="79" customWidth="1"/>
    <col min="13828" max="13828" width="0" style="79" hidden="1" customWidth="1"/>
    <col min="13829" max="13829" width="7.140625" style="79" customWidth="1"/>
    <col min="13830" max="13830" width="4.85546875" style="79" customWidth="1"/>
    <col min="13831" max="13831" width="4.7109375" style="79" customWidth="1"/>
    <col min="13832" max="13832" width="7.28515625" style="79" customWidth="1"/>
    <col min="13833" max="13833" width="6.140625" style="79" customWidth="1"/>
    <col min="13834" max="13834" width="7.28515625" style="79" customWidth="1"/>
    <col min="13835" max="13835" width="6" style="79" customWidth="1"/>
    <col min="13836" max="13836" width="0" style="79" hidden="1" customWidth="1"/>
    <col min="13837" max="13837" width="14.85546875" style="79" bestFit="1" customWidth="1"/>
    <col min="13838" max="13838" width="1" style="79" customWidth="1"/>
    <col min="13839" max="13839" width="16.28515625" style="79" customWidth="1"/>
    <col min="13840" max="14075" width="9.140625" style="79"/>
    <col min="14076" max="14076" width="9.85546875" style="79" customWidth="1"/>
    <col min="14077" max="14077" width="48.85546875" style="79" customWidth="1"/>
    <col min="14078" max="14078" width="32.42578125" style="79" customWidth="1"/>
    <col min="14079" max="14079" width="14.5703125" style="79" customWidth="1"/>
    <col min="14080" max="14080" width="7.85546875" style="79" customWidth="1"/>
    <col min="14081" max="14081" width="7.5703125" style="79" customWidth="1"/>
    <col min="14082" max="14082" width="5" style="79" customWidth="1"/>
    <col min="14083" max="14083" width="11.28515625" style="79" customWidth="1"/>
    <col min="14084" max="14084" width="0" style="79" hidden="1" customWidth="1"/>
    <col min="14085" max="14085" width="7.140625" style="79" customWidth="1"/>
    <col min="14086" max="14086" width="4.85546875" style="79" customWidth="1"/>
    <col min="14087" max="14087" width="4.7109375" style="79" customWidth="1"/>
    <col min="14088" max="14088" width="7.28515625" style="79" customWidth="1"/>
    <col min="14089" max="14089" width="6.140625" style="79" customWidth="1"/>
    <col min="14090" max="14090" width="7.28515625" style="79" customWidth="1"/>
    <col min="14091" max="14091" width="6" style="79" customWidth="1"/>
    <col min="14092" max="14092" width="0" style="79" hidden="1" customWidth="1"/>
    <col min="14093" max="14093" width="14.85546875" style="79" bestFit="1" customWidth="1"/>
    <col min="14094" max="14094" width="1" style="79" customWidth="1"/>
    <col min="14095" max="14095" width="16.28515625" style="79" customWidth="1"/>
    <col min="14096" max="14331" width="9.140625" style="79"/>
    <col min="14332" max="14332" width="9.85546875" style="79" customWidth="1"/>
    <col min="14333" max="14333" width="48.85546875" style="79" customWidth="1"/>
    <col min="14334" max="14334" width="32.42578125" style="79" customWidth="1"/>
    <col min="14335" max="14335" width="14.5703125" style="79" customWidth="1"/>
    <col min="14336" max="14336" width="7.85546875" style="79" customWidth="1"/>
    <col min="14337" max="14337" width="7.5703125" style="79" customWidth="1"/>
    <col min="14338" max="14338" width="5" style="79" customWidth="1"/>
    <col min="14339" max="14339" width="11.28515625" style="79" customWidth="1"/>
    <col min="14340" max="14340" width="0" style="79" hidden="1" customWidth="1"/>
    <col min="14341" max="14341" width="7.140625" style="79" customWidth="1"/>
    <col min="14342" max="14342" width="4.85546875" style="79" customWidth="1"/>
    <col min="14343" max="14343" width="4.7109375" style="79" customWidth="1"/>
    <col min="14344" max="14344" width="7.28515625" style="79" customWidth="1"/>
    <col min="14345" max="14345" width="6.140625" style="79" customWidth="1"/>
    <col min="14346" max="14346" width="7.28515625" style="79" customWidth="1"/>
    <col min="14347" max="14347" width="6" style="79" customWidth="1"/>
    <col min="14348" max="14348" width="0" style="79" hidden="1" customWidth="1"/>
    <col min="14349" max="14349" width="14.85546875" style="79" bestFit="1" customWidth="1"/>
    <col min="14350" max="14350" width="1" style="79" customWidth="1"/>
    <col min="14351" max="14351" width="16.28515625" style="79" customWidth="1"/>
    <col min="14352" max="14587" width="9.140625" style="79"/>
    <col min="14588" max="14588" width="9.85546875" style="79" customWidth="1"/>
    <col min="14589" max="14589" width="48.85546875" style="79" customWidth="1"/>
    <col min="14590" max="14590" width="32.42578125" style="79" customWidth="1"/>
    <col min="14591" max="14591" width="14.5703125" style="79" customWidth="1"/>
    <col min="14592" max="14592" width="7.85546875" style="79" customWidth="1"/>
    <col min="14593" max="14593" width="7.5703125" style="79" customWidth="1"/>
    <col min="14594" max="14594" width="5" style="79" customWidth="1"/>
    <col min="14595" max="14595" width="11.28515625" style="79" customWidth="1"/>
    <col min="14596" max="14596" width="0" style="79" hidden="1" customWidth="1"/>
    <col min="14597" max="14597" width="7.140625" style="79" customWidth="1"/>
    <col min="14598" max="14598" width="4.85546875" style="79" customWidth="1"/>
    <col min="14599" max="14599" width="4.7109375" style="79" customWidth="1"/>
    <col min="14600" max="14600" width="7.28515625" style="79" customWidth="1"/>
    <col min="14601" max="14601" width="6.140625" style="79" customWidth="1"/>
    <col min="14602" max="14602" width="7.28515625" style="79" customWidth="1"/>
    <col min="14603" max="14603" width="6" style="79" customWidth="1"/>
    <col min="14604" max="14604" width="0" style="79" hidden="1" customWidth="1"/>
    <col min="14605" max="14605" width="14.85546875" style="79" bestFit="1" customWidth="1"/>
    <col min="14606" max="14606" width="1" style="79" customWidth="1"/>
    <col min="14607" max="14607" width="16.28515625" style="79" customWidth="1"/>
    <col min="14608" max="14843" width="9.140625" style="79"/>
    <col min="14844" max="14844" width="9.85546875" style="79" customWidth="1"/>
    <col min="14845" max="14845" width="48.85546875" style="79" customWidth="1"/>
    <col min="14846" max="14846" width="32.42578125" style="79" customWidth="1"/>
    <col min="14847" max="14847" width="14.5703125" style="79" customWidth="1"/>
    <col min="14848" max="14848" width="7.85546875" style="79" customWidth="1"/>
    <col min="14849" max="14849" width="7.5703125" style="79" customWidth="1"/>
    <col min="14850" max="14850" width="5" style="79" customWidth="1"/>
    <col min="14851" max="14851" width="11.28515625" style="79" customWidth="1"/>
    <col min="14852" max="14852" width="0" style="79" hidden="1" customWidth="1"/>
    <col min="14853" max="14853" width="7.140625" style="79" customWidth="1"/>
    <col min="14854" max="14854" width="4.85546875" style="79" customWidth="1"/>
    <col min="14855" max="14855" width="4.7109375" style="79" customWidth="1"/>
    <col min="14856" max="14856" width="7.28515625" style="79" customWidth="1"/>
    <col min="14857" max="14857" width="6.140625" style="79" customWidth="1"/>
    <col min="14858" max="14858" width="7.28515625" style="79" customWidth="1"/>
    <col min="14859" max="14859" width="6" style="79" customWidth="1"/>
    <col min="14860" max="14860" width="0" style="79" hidden="1" customWidth="1"/>
    <col min="14861" max="14861" width="14.85546875" style="79" bestFit="1" customWidth="1"/>
    <col min="14862" max="14862" width="1" style="79" customWidth="1"/>
    <col min="14863" max="14863" width="16.28515625" style="79" customWidth="1"/>
    <col min="14864" max="15099" width="9.140625" style="79"/>
    <col min="15100" max="15100" width="9.85546875" style="79" customWidth="1"/>
    <col min="15101" max="15101" width="48.85546875" style="79" customWidth="1"/>
    <col min="15102" max="15102" width="32.42578125" style="79" customWidth="1"/>
    <col min="15103" max="15103" width="14.5703125" style="79" customWidth="1"/>
    <col min="15104" max="15104" width="7.85546875" style="79" customWidth="1"/>
    <col min="15105" max="15105" width="7.5703125" style="79" customWidth="1"/>
    <col min="15106" max="15106" width="5" style="79" customWidth="1"/>
    <col min="15107" max="15107" width="11.28515625" style="79" customWidth="1"/>
    <col min="15108" max="15108" width="0" style="79" hidden="1" customWidth="1"/>
    <col min="15109" max="15109" width="7.140625" style="79" customWidth="1"/>
    <col min="15110" max="15110" width="4.85546875" style="79" customWidth="1"/>
    <col min="15111" max="15111" width="4.7109375" style="79" customWidth="1"/>
    <col min="15112" max="15112" width="7.28515625" style="79" customWidth="1"/>
    <col min="15113" max="15113" width="6.140625" style="79" customWidth="1"/>
    <col min="15114" max="15114" width="7.28515625" style="79" customWidth="1"/>
    <col min="15115" max="15115" width="6" style="79" customWidth="1"/>
    <col min="15116" max="15116" width="0" style="79" hidden="1" customWidth="1"/>
    <col min="15117" max="15117" width="14.85546875" style="79" bestFit="1" customWidth="1"/>
    <col min="15118" max="15118" width="1" style="79" customWidth="1"/>
    <col min="15119" max="15119" width="16.28515625" style="79" customWidth="1"/>
    <col min="15120" max="15355" width="9.140625" style="79"/>
    <col min="15356" max="15356" width="9.85546875" style="79" customWidth="1"/>
    <col min="15357" max="15357" width="48.85546875" style="79" customWidth="1"/>
    <col min="15358" max="15358" width="32.42578125" style="79" customWidth="1"/>
    <col min="15359" max="15359" width="14.5703125" style="79" customWidth="1"/>
    <col min="15360" max="15360" width="7.85546875" style="79" customWidth="1"/>
    <col min="15361" max="15361" width="7.5703125" style="79" customWidth="1"/>
    <col min="15362" max="15362" width="5" style="79" customWidth="1"/>
    <col min="15363" max="15363" width="11.28515625" style="79" customWidth="1"/>
    <col min="15364" max="15364" width="0" style="79" hidden="1" customWidth="1"/>
    <col min="15365" max="15365" width="7.140625" style="79" customWidth="1"/>
    <col min="15366" max="15366" width="4.85546875" style="79" customWidth="1"/>
    <col min="15367" max="15367" width="4.7109375" style="79" customWidth="1"/>
    <col min="15368" max="15368" width="7.28515625" style="79" customWidth="1"/>
    <col min="15369" max="15369" width="6.140625" style="79" customWidth="1"/>
    <col min="15370" max="15370" width="7.28515625" style="79" customWidth="1"/>
    <col min="15371" max="15371" width="6" style="79" customWidth="1"/>
    <col min="15372" max="15372" width="0" style="79" hidden="1" customWidth="1"/>
    <col min="15373" max="15373" width="14.85546875" style="79" bestFit="1" customWidth="1"/>
    <col min="15374" max="15374" width="1" style="79" customWidth="1"/>
    <col min="15375" max="15375" width="16.28515625" style="79" customWidth="1"/>
    <col min="15376" max="15611" width="9.140625" style="79"/>
    <col min="15612" max="15612" width="9.85546875" style="79" customWidth="1"/>
    <col min="15613" max="15613" width="48.85546875" style="79" customWidth="1"/>
    <col min="15614" max="15614" width="32.42578125" style="79" customWidth="1"/>
    <col min="15615" max="15615" width="14.5703125" style="79" customWidth="1"/>
    <col min="15616" max="15616" width="7.85546875" style="79" customWidth="1"/>
    <col min="15617" max="15617" width="7.5703125" style="79" customWidth="1"/>
    <col min="15618" max="15618" width="5" style="79" customWidth="1"/>
    <col min="15619" max="15619" width="11.28515625" style="79" customWidth="1"/>
    <col min="15620" max="15620" width="0" style="79" hidden="1" customWidth="1"/>
    <col min="15621" max="15621" width="7.140625" style="79" customWidth="1"/>
    <col min="15622" max="15622" width="4.85546875" style="79" customWidth="1"/>
    <col min="15623" max="15623" width="4.7109375" style="79" customWidth="1"/>
    <col min="15624" max="15624" width="7.28515625" style="79" customWidth="1"/>
    <col min="15625" max="15625" width="6.140625" style="79" customWidth="1"/>
    <col min="15626" max="15626" width="7.28515625" style="79" customWidth="1"/>
    <col min="15627" max="15627" width="6" style="79" customWidth="1"/>
    <col min="15628" max="15628" width="0" style="79" hidden="1" customWidth="1"/>
    <col min="15629" max="15629" width="14.85546875" style="79" bestFit="1" customWidth="1"/>
    <col min="15630" max="15630" width="1" style="79" customWidth="1"/>
    <col min="15631" max="15631" width="16.28515625" style="79" customWidth="1"/>
    <col min="15632" max="15867" width="9.140625" style="79"/>
    <col min="15868" max="15868" width="9.85546875" style="79" customWidth="1"/>
    <col min="15869" max="15869" width="48.85546875" style="79" customWidth="1"/>
    <col min="15870" max="15870" width="32.42578125" style="79" customWidth="1"/>
    <col min="15871" max="15871" width="14.5703125" style="79" customWidth="1"/>
    <col min="15872" max="15872" width="7.85546875" style="79" customWidth="1"/>
    <col min="15873" max="15873" width="7.5703125" style="79" customWidth="1"/>
    <col min="15874" max="15874" width="5" style="79" customWidth="1"/>
    <col min="15875" max="15875" width="11.28515625" style="79" customWidth="1"/>
    <col min="15876" max="15876" width="0" style="79" hidden="1" customWidth="1"/>
    <col min="15877" max="15877" width="7.140625" style="79" customWidth="1"/>
    <col min="15878" max="15878" width="4.85546875" style="79" customWidth="1"/>
    <col min="15879" max="15879" width="4.7109375" style="79" customWidth="1"/>
    <col min="15880" max="15880" width="7.28515625" style="79" customWidth="1"/>
    <col min="15881" max="15881" width="6.140625" style="79" customWidth="1"/>
    <col min="15882" max="15882" width="7.28515625" style="79" customWidth="1"/>
    <col min="15883" max="15883" width="6" style="79" customWidth="1"/>
    <col min="15884" max="15884" width="0" style="79" hidden="1" customWidth="1"/>
    <col min="15885" max="15885" width="14.85546875" style="79" bestFit="1" customWidth="1"/>
    <col min="15886" max="15886" width="1" style="79" customWidth="1"/>
    <col min="15887" max="15887" width="16.28515625" style="79" customWidth="1"/>
    <col min="15888" max="16123" width="9.140625" style="79"/>
    <col min="16124" max="16124" width="9.85546875" style="79" customWidth="1"/>
    <col min="16125" max="16125" width="48.85546875" style="79" customWidth="1"/>
    <col min="16126" max="16126" width="32.42578125" style="79" customWidth="1"/>
    <col min="16127" max="16127" width="14.5703125" style="79" customWidth="1"/>
    <col min="16128" max="16128" width="7.85546875" style="79" customWidth="1"/>
    <col min="16129" max="16129" width="7.5703125" style="79" customWidth="1"/>
    <col min="16130" max="16130" width="5" style="79" customWidth="1"/>
    <col min="16131" max="16131" width="11.28515625" style="79" customWidth="1"/>
    <col min="16132" max="16132" width="0" style="79" hidden="1" customWidth="1"/>
    <col min="16133" max="16133" width="7.140625" style="79" customWidth="1"/>
    <col min="16134" max="16134" width="4.85546875" style="79" customWidth="1"/>
    <col min="16135" max="16135" width="4.7109375" style="79" customWidth="1"/>
    <col min="16136" max="16136" width="7.28515625" style="79" customWidth="1"/>
    <col min="16137" max="16137" width="6.140625" style="79" customWidth="1"/>
    <col min="16138" max="16138" width="7.28515625" style="79" customWidth="1"/>
    <col min="16139" max="16139" width="6" style="79" customWidth="1"/>
    <col min="16140" max="16140" width="0" style="79" hidden="1" customWidth="1"/>
    <col min="16141" max="16141" width="14.85546875" style="79" bestFit="1" customWidth="1"/>
    <col min="16142" max="16142" width="1" style="79" customWidth="1"/>
    <col min="16143" max="16143" width="16.28515625" style="79" customWidth="1"/>
    <col min="16144" max="16384" width="9.140625" style="79"/>
  </cols>
  <sheetData>
    <row r="1" spans="1:19" s="85" customFormat="1" ht="15">
      <c r="A1" s="82"/>
      <c r="B1" s="83"/>
      <c r="C1" s="84"/>
      <c r="D1" s="82"/>
      <c r="E1" s="82"/>
      <c r="F1" s="82"/>
      <c r="O1" s="253" t="s">
        <v>276</v>
      </c>
      <c r="P1" s="253"/>
      <c r="Q1" s="253"/>
      <c r="R1" s="253"/>
      <c r="S1" s="253"/>
    </row>
    <row r="2" spans="1:19" s="85" customFormat="1" ht="15">
      <c r="A2" s="82"/>
      <c r="B2" s="83"/>
      <c r="C2" s="84"/>
      <c r="D2" s="82"/>
      <c r="E2" s="82"/>
      <c r="F2" s="82"/>
      <c r="O2" s="254" t="s">
        <v>277</v>
      </c>
      <c r="P2" s="254"/>
      <c r="Q2" s="254"/>
      <c r="R2" s="254"/>
      <c r="S2" s="254"/>
    </row>
    <row r="3" spans="1:19" s="85" customFormat="1" ht="15">
      <c r="A3" s="82"/>
      <c r="B3" s="83"/>
      <c r="C3" s="84"/>
      <c r="D3" s="82"/>
      <c r="E3" s="82"/>
      <c r="F3" s="82"/>
      <c r="O3" s="253" t="s">
        <v>147</v>
      </c>
      <c r="P3" s="253"/>
      <c r="Q3" s="253"/>
      <c r="R3" s="253"/>
      <c r="S3" s="253"/>
    </row>
    <row r="4" spans="1:19" s="85" customFormat="1" ht="15">
      <c r="A4" s="82"/>
      <c r="B4" s="83"/>
      <c r="C4" s="84"/>
      <c r="D4" s="82"/>
      <c r="E4" s="82"/>
      <c r="F4" s="82"/>
      <c r="O4" s="253" t="s">
        <v>155</v>
      </c>
      <c r="P4" s="253"/>
      <c r="Q4" s="253"/>
      <c r="R4" s="253"/>
      <c r="S4" s="253"/>
    </row>
    <row r="6" spans="1:19" ht="87.75" customHeight="1">
      <c r="A6" s="255" t="s">
        <v>245</v>
      </c>
      <c r="B6" s="256"/>
      <c r="C6" s="256"/>
      <c r="D6" s="256"/>
      <c r="E6" s="256"/>
      <c r="F6" s="256"/>
      <c r="G6" s="256"/>
      <c r="H6" s="256"/>
      <c r="I6" s="256"/>
      <c r="J6" s="256"/>
      <c r="K6" s="256"/>
      <c r="L6" s="256"/>
      <c r="M6" s="256"/>
      <c r="N6" s="256"/>
      <c r="O6" s="256"/>
      <c r="P6" s="256"/>
      <c r="Q6" s="256"/>
      <c r="R6" s="256"/>
      <c r="S6" s="256"/>
    </row>
    <row r="7" spans="1:19" ht="17.25" customHeight="1">
      <c r="A7" s="257" t="s">
        <v>0</v>
      </c>
      <c r="B7" s="257" t="s">
        <v>1</v>
      </c>
      <c r="C7" s="257" t="s">
        <v>2</v>
      </c>
      <c r="D7" s="257" t="s">
        <v>3</v>
      </c>
      <c r="E7" s="257" t="s">
        <v>4</v>
      </c>
      <c r="F7" s="257"/>
      <c r="G7" s="258" t="s">
        <v>5</v>
      </c>
      <c r="H7" s="259"/>
      <c r="I7" s="259"/>
      <c r="J7" s="259"/>
      <c r="K7" s="259"/>
      <c r="L7" s="259"/>
      <c r="M7" s="259"/>
      <c r="N7" s="259"/>
      <c r="O7" s="259"/>
      <c r="P7" s="259"/>
      <c r="Q7" s="259"/>
      <c r="R7" s="259"/>
      <c r="S7" s="259"/>
    </row>
    <row r="8" spans="1:19">
      <c r="A8" s="257"/>
      <c r="B8" s="257"/>
      <c r="C8" s="257"/>
      <c r="D8" s="257"/>
      <c r="E8" s="257"/>
      <c r="F8" s="257"/>
      <c r="G8" s="258" t="s">
        <v>6</v>
      </c>
      <c r="H8" s="258"/>
      <c r="I8" s="258"/>
      <c r="J8" s="258" t="s">
        <v>58</v>
      </c>
      <c r="K8" s="258"/>
      <c r="L8" s="258"/>
      <c r="M8" s="258"/>
      <c r="N8" s="258"/>
      <c r="O8" s="258"/>
      <c r="P8" s="258"/>
      <c r="Q8" s="258"/>
      <c r="R8" s="258"/>
      <c r="S8" s="258"/>
    </row>
    <row r="9" spans="1:19">
      <c r="A9" s="257"/>
      <c r="B9" s="257"/>
      <c r="C9" s="257"/>
      <c r="D9" s="257"/>
      <c r="E9" s="257"/>
      <c r="F9" s="257"/>
      <c r="G9" s="258"/>
      <c r="H9" s="258"/>
      <c r="I9" s="258"/>
      <c r="J9" s="258">
        <v>2016</v>
      </c>
      <c r="K9" s="258"/>
      <c r="L9" s="258"/>
      <c r="M9" s="258">
        <v>2017</v>
      </c>
      <c r="N9" s="258"/>
      <c r="O9" s="258">
        <v>2018</v>
      </c>
      <c r="P9" s="258"/>
      <c r="Q9" s="258"/>
      <c r="R9" s="130">
        <v>2019</v>
      </c>
      <c r="S9" s="115">
        <v>2020</v>
      </c>
    </row>
    <row r="10" spans="1:19" ht="36" customHeight="1">
      <c r="A10" s="257" t="s">
        <v>136</v>
      </c>
      <c r="B10" s="257"/>
      <c r="C10" s="257"/>
      <c r="D10" s="257"/>
      <c r="E10" s="257"/>
      <c r="F10" s="257"/>
      <c r="G10" s="257"/>
      <c r="H10" s="257"/>
      <c r="I10" s="257"/>
      <c r="J10" s="257"/>
      <c r="K10" s="257"/>
      <c r="L10" s="257"/>
      <c r="M10" s="257"/>
      <c r="N10" s="257"/>
      <c r="O10" s="257"/>
      <c r="P10" s="257"/>
      <c r="Q10" s="257"/>
      <c r="R10" s="257"/>
      <c r="S10" s="257"/>
    </row>
    <row r="11" spans="1:19" s="81" customFormat="1" ht="26.25" customHeight="1">
      <c r="A11" s="257" t="s">
        <v>137</v>
      </c>
      <c r="B11" s="257"/>
      <c r="C11" s="257"/>
      <c r="D11" s="257"/>
      <c r="E11" s="257"/>
      <c r="F11" s="257"/>
      <c r="G11" s="257"/>
      <c r="H11" s="257"/>
      <c r="I11" s="257"/>
      <c r="J11" s="257"/>
      <c r="K11" s="257"/>
      <c r="L11" s="257"/>
      <c r="M11" s="257"/>
      <c r="N11" s="257"/>
      <c r="O11" s="257"/>
      <c r="P11" s="257"/>
      <c r="Q11" s="257"/>
      <c r="R11" s="257"/>
      <c r="S11" s="257"/>
    </row>
    <row r="12" spans="1:19">
      <c r="A12" s="260" t="s">
        <v>7</v>
      </c>
      <c r="B12" s="262" t="s">
        <v>142</v>
      </c>
      <c r="C12" s="141" t="s">
        <v>144</v>
      </c>
      <c r="D12" s="163">
        <v>2019</v>
      </c>
      <c r="E12" s="163" t="s">
        <v>135</v>
      </c>
      <c r="F12" s="163"/>
      <c r="G12" s="160">
        <f>J12+M12+O12+R12+S12</f>
        <v>4232800</v>
      </c>
      <c r="H12" s="160"/>
      <c r="I12" s="115"/>
      <c r="J12" s="258"/>
      <c r="K12" s="258"/>
      <c r="L12" s="258"/>
      <c r="M12" s="258"/>
      <c r="N12" s="258"/>
      <c r="O12" s="258"/>
      <c r="P12" s="258"/>
      <c r="Q12" s="258"/>
      <c r="R12" s="127">
        <v>4232800</v>
      </c>
      <c r="S12" s="115"/>
    </row>
    <row r="13" spans="1:19" ht="84" customHeight="1">
      <c r="A13" s="261"/>
      <c r="B13" s="262"/>
      <c r="C13" s="141"/>
      <c r="D13" s="163"/>
      <c r="E13" s="163"/>
      <c r="F13" s="163"/>
      <c r="G13" s="160">
        <f>J13+M13+O13+R13+S13</f>
        <v>400000</v>
      </c>
      <c r="H13" s="160"/>
      <c r="I13" s="115"/>
      <c r="J13" s="258"/>
      <c r="K13" s="258"/>
      <c r="L13" s="258"/>
      <c r="M13" s="258"/>
      <c r="N13" s="258"/>
      <c r="O13" s="258"/>
      <c r="P13" s="258"/>
      <c r="Q13" s="258"/>
      <c r="R13" s="127">
        <v>400000</v>
      </c>
      <c r="S13" s="115"/>
    </row>
    <row r="14" spans="1:19" ht="116.25" customHeight="1">
      <c r="A14" s="118" t="s">
        <v>8</v>
      </c>
      <c r="B14" s="80" t="s">
        <v>141</v>
      </c>
      <c r="C14" s="118" t="s">
        <v>139</v>
      </c>
      <c r="D14" s="118">
        <v>2020</v>
      </c>
      <c r="E14" s="260" t="s">
        <v>135</v>
      </c>
      <c r="F14" s="260"/>
      <c r="G14" s="160">
        <f>J14+M14+O14+R14+S14</f>
        <v>26915889.23</v>
      </c>
      <c r="H14" s="160"/>
      <c r="I14" s="121"/>
      <c r="J14" s="264"/>
      <c r="K14" s="264"/>
      <c r="L14" s="264"/>
      <c r="M14" s="264"/>
      <c r="N14" s="264"/>
      <c r="O14" s="264"/>
      <c r="P14" s="264"/>
      <c r="Q14" s="264"/>
      <c r="R14" s="131"/>
      <c r="S14" s="102">
        <f>32227062-4578172.77-733000</f>
        <v>26915889.23</v>
      </c>
    </row>
    <row r="15" spans="1:19" ht="105.75" customHeight="1">
      <c r="A15" s="108" t="s">
        <v>138</v>
      </c>
      <c r="B15" s="28" t="s">
        <v>148</v>
      </c>
      <c r="C15" s="108" t="s">
        <v>139</v>
      </c>
      <c r="D15" s="108">
        <v>2020</v>
      </c>
      <c r="E15" s="141" t="s">
        <v>135</v>
      </c>
      <c r="F15" s="141"/>
      <c r="G15" s="143">
        <f>J15+M15+O15+R15+S15</f>
        <v>5464672.7699999996</v>
      </c>
      <c r="H15" s="143"/>
      <c r="I15" s="114"/>
      <c r="J15" s="263"/>
      <c r="K15" s="263"/>
      <c r="L15" s="263"/>
      <c r="M15" s="263"/>
      <c r="N15" s="263"/>
      <c r="O15" s="263"/>
      <c r="P15" s="263"/>
      <c r="Q15" s="114"/>
      <c r="R15" s="124"/>
      <c r="S15" s="111">
        <f>4928172.77-350000+886500</f>
        <v>5464672.7699999996</v>
      </c>
    </row>
    <row r="16" spans="1:19" ht="245.25" customHeight="1">
      <c r="A16" s="108" t="s">
        <v>145</v>
      </c>
      <c r="B16" s="28" t="s">
        <v>237</v>
      </c>
      <c r="C16" s="108" t="s">
        <v>238</v>
      </c>
      <c r="D16" s="108">
        <v>2020</v>
      </c>
      <c r="E16" s="260" t="s">
        <v>135</v>
      </c>
      <c r="F16" s="260"/>
      <c r="G16" s="143">
        <f>S16</f>
        <v>3509000</v>
      </c>
      <c r="H16" s="143"/>
      <c r="I16" s="114"/>
      <c r="J16" s="263"/>
      <c r="K16" s="263"/>
      <c r="L16" s="263"/>
      <c r="M16" s="263"/>
      <c r="N16" s="263"/>
      <c r="O16" s="263"/>
      <c r="P16" s="263"/>
      <c r="Q16" s="114"/>
      <c r="R16" s="129"/>
      <c r="S16" s="111">
        <v>3509000</v>
      </c>
    </row>
    <row r="17" spans="1:19" ht="121.5" customHeight="1">
      <c r="A17" s="118" t="s">
        <v>220</v>
      </c>
      <c r="B17" s="80" t="s">
        <v>143</v>
      </c>
      <c r="C17" s="118" t="s">
        <v>140</v>
      </c>
      <c r="D17" s="118">
        <v>2020</v>
      </c>
      <c r="E17" s="260" t="s">
        <v>135</v>
      </c>
      <c r="F17" s="260"/>
      <c r="G17" s="160">
        <f>J17+M17+O17+R17+S17</f>
        <v>12061100</v>
      </c>
      <c r="H17" s="160"/>
      <c r="I17" s="121"/>
      <c r="J17" s="264"/>
      <c r="K17" s="264"/>
      <c r="L17" s="264"/>
      <c r="M17" s="264"/>
      <c r="N17" s="264"/>
      <c r="O17" s="264"/>
      <c r="P17" s="264"/>
      <c r="Q17" s="264"/>
      <c r="R17" s="131"/>
      <c r="S17" s="119">
        <f>12211100-150000</f>
        <v>12061100</v>
      </c>
    </row>
    <row r="18" spans="1:19" s="81" customFormat="1">
      <c r="A18" s="258" t="s">
        <v>156</v>
      </c>
      <c r="B18" s="258"/>
      <c r="C18" s="258"/>
      <c r="D18" s="258"/>
      <c r="E18" s="258"/>
      <c r="F18" s="258"/>
      <c r="G18" s="258"/>
      <c r="H18" s="258"/>
      <c r="I18" s="258"/>
      <c r="J18" s="258"/>
      <c r="K18" s="258"/>
      <c r="L18" s="258"/>
      <c r="M18" s="258"/>
      <c r="N18" s="258"/>
      <c r="O18" s="258"/>
      <c r="P18" s="258"/>
      <c r="Q18" s="258"/>
      <c r="R18" s="258"/>
      <c r="S18" s="258"/>
    </row>
    <row r="19" spans="1:19" ht="72.75" customHeight="1">
      <c r="A19" s="107" t="s">
        <v>10</v>
      </c>
      <c r="B19" s="30" t="s">
        <v>157</v>
      </c>
      <c r="C19" s="107" t="s">
        <v>158</v>
      </c>
      <c r="D19" s="108" t="s">
        <v>59</v>
      </c>
      <c r="E19" s="141" t="s">
        <v>135</v>
      </c>
      <c r="F19" s="141"/>
      <c r="G19" s="143">
        <f>J19+M19+O19+R19+S19</f>
        <v>110049</v>
      </c>
      <c r="H19" s="265"/>
      <c r="I19" s="120"/>
      <c r="J19" s="143">
        <f>50000+50000+10049</f>
        <v>110049</v>
      </c>
      <c r="K19" s="265"/>
      <c r="L19" s="265"/>
      <c r="M19" s="143"/>
      <c r="N19" s="265"/>
      <c r="O19" s="143"/>
      <c r="P19" s="265"/>
      <c r="Q19" s="265"/>
      <c r="R19" s="124"/>
      <c r="S19" s="112"/>
    </row>
    <row r="20" spans="1:19" ht="88.5" customHeight="1">
      <c r="A20" s="107" t="s">
        <v>11</v>
      </c>
      <c r="B20" s="25" t="s">
        <v>50</v>
      </c>
      <c r="C20" s="107" t="s">
        <v>158</v>
      </c>
      <c r="D20" s="108" t="s">
        <v>59</v>
      </c>
      <c r="E20" s="141" t="s">
        <v>135</v>
      </c>
      <c r="F20" s="141"/>
      <c r="G20" s="143">
        <f>J20+M20+O20+R20+S20</f>
        <v>31231.16</v>
      </c>
      <c r="H20" s="265"/>
      <c r="I20" s="26"/>
      <c r="J20" s="180">
        <f>35000-3768.84</f>
        <v>31231.16</v>
      </c>
      <c r="K20" s="180"/>
      <c r="L20" s="180"/>
      <c r="M20" s="160"/>
      <c r="N20" s="160"/>
      <c r="O20" s="160"/>
      <c r="P20" s="160"/>
      <c r="Q20" s="160"/>
      <c r="R20" s="127"/>
      <c r="S20" s="92"/>
    </row>
    <row r="21" spans="1:19" s="81" customFormat="1">
      <c r="A21" s="257" t="s">
        <v>159</v>
      </c>
      <c r="B21" s="257"/>
      <c r="C21" s="257"/>
      <c r="D21" s="257"/>
      <c r="E21" s="257"/>
      <c r="F21" s="257"/>
      <c r="G21" s="257"/>
      <c r="H21" s="257"/>
      <c r="I21" s="257"/>
      <c r="J21" s="257"/>
      <c r="K21" s="257"/>
      <c r="L21" s="257"/>
      <c r="M21" s="257"/>
      <c r="N21" s="257"/>
      <c r="O21" s="257"/>
      <c r="P21" s="257"/>
      <c r="Q21" s="257"/>
      <c r="R21" s="257"/>
      <c r="S21" s="257"/>
    </row>
    <row r="22" spans="1:19" s="81" customFormat="1">
      <c r="A22" s="257"/>
      <c r="B22" s="257"/>
      <c r="C22" s="257"/>
      <c r="D22" s="257"/>
      <c r="E22" s="257"/>
      <c r="F22" s="257"/>
      <c r="G22" s="257"/>
      <c r="H22" s="257"/>
      <c r="I22" s="257"/>
      <c r="J22" s="257"/>
      <c r="K22" s="257"/>
      <c r="L22" s="257"/>
      <c r="M22" s="257"/>
      <c r="N22" s="257"/>
      <c r="O22" s="257"/>
      <c r="P22" s="257"/>
      <c r="Q22" s="257"/>
      <c r="R22" s="257"/>
      <c r="S22" s="257"/>
    </row>
    <row r="23" spans="1:19">
      <c r="A23" s="163" t="s">
        <v>88</v>
      </c>
      <c r="B23" s="197" t="s">
        <v>55</v>
      </c>
      <c r="C23" s="163" t="s">
        <v>160</v>
      </c>
      <c r="D23" s="141" t="s">
        <v>59</v>
      </c>
      <c r="E23" s="141" t="s">
        <v>135</v>
      </c>
      <c r="F23" s="141"/>
      <c r="G23" s="138">
        <f>J23+M23+O23+R23+S23</f>
        <v>19999.98</v>
      </c>
      <c r="H23" s="138"/>
      <c r="I23" s="138"/>
      <c r="J23" s="138">
        <f>20000-0.02</f>
        <v>19999.98</v>
      </c>
      <c r="K23" s="138"/>
      <c r="L23" s="138"/>
      <c r="M23" s="143"/>
      <c r="N23" s="143"/>
      <c r="O23" s="143"/>
      <c r="P23" s="143"/>
      <c r="Q23" s="143"/>
      <c r="R23" s="143"/>
      <c r="S23" s="267"/>
    </row>
    <row r="24" spans="1:19" ht="128.25" customHeight="1">
      <c r="A24" s="163"/>
      <c r="B24" s="197"/>
      <c r="C24" s="163"/>
      <c r="D24" s="141"/>
      <c r="E24" s="141"/>
      <c r="F24" s="141"/>
      <c r="G24" s="138"/>
      <c r="H24" s="138"/>
      <c r="I24" s="138"/>
      <c r="J24" s="138"/>
      <c r="K24" s="138"/>
      <c r="L24" s="138"/>
      <c r="M24" s="143"/>
      <c r="N24" s="143"/>
      <c r="O24" s="143"/>
      <c r="P24" s="143"/>
      <c r="Q24" s="143"/>
      <c r="R24" s="143"/>
      <c r="S24" s="267"/>
    </row>
    <row r="25" spans="1:19" ht="49.5">
      <c r="A25" s="107" t="s">
        <v>13</v>
      </c>
      <c r="B25" s="93" t="s">
        <v>80</v>
      </c>
      <c r="C25" s="163"/>
      <c r="D25" s="141"/>
      <c r="E25" s="141"/>
      <c r="F25" s="141"/>
      <c r="G25" s="180">
        <f>J25+M25+O25+R25+S25</f>
        <v>99863.28</v>
      </c>
      <c r="H25" s="180"/>
      <c r="I25" s="180"/>
      <c r="J25" s="180">
        <f>100000-136.72</f>
        <v>99863.28</v>
      </c>
      <c r="K25" s="180"/>
      <c r="L25" s="180"/>
      <c r="M25" s="143"/>
      <c r="N25" s="143"/>
      <c r="O25" s="143"/>
      <c r="P25" s="143"/>
      <c r="Q25" s="143"/>
      <c r="R25" s="124"/>
      <c r="S25" s="112"/>
    </row>
    <row r="26" spans="1:19">
      <c r="A26" s="266" t="s">
        <v>161</v>
      </c>
      <c r="B26" s="197" t="s">
        <v>14</v>
      </c>
      <c r="C26" s="163"/>
      <c r="D26" s="141"/>
      <c r="E26" s="141"/>
      <c r="F26" s="141"/>
      <c r="G26" s="180">
        <f>J26+M26+O26+R26+S26</f>
        <v>299972.52</v>
      </c>
      <c r="H26" s="180"/>
      <c r="I26" s="180"/>
      <c r="J26" s="180">
        <f>300000-27.48</f>
        <v>299972.52</v>
      </c>
      <c r="K26" s="180"/>
      <c r="L26" s="180"/>
      <c r="M26" s="160"/>
      <c r="N26" s="160"/>
      <c r="O26" s="160"/>
      <c r="P26" s="160"/>
      <c r="Q26" s="160"/>
      <c r="R26" s="160"/>
      <c r="S26" s="143"/>
    </row>
    <row r="27" spans="1:19" ht="59.25" customHeight="1">
      <c r="A27" s="266"/>
      <c r="B27" s="197"/>
      <c r="C27" s="94" t="s">
        <v>15</v>
      </c>
      <c r="D27" s="141"/>
      <c r="E27" s="141"/>
      <c r="F27" s="141"/>
      <c r="G27" s="180"/>
      <c r="H27" s="180"/>
      <c r="I27" s="180"/>
      <c r="J27" s="180"/>
      <c r="K27" s="180"/>
      <c r="L27" s="180"/>
      <c r="M27" s="160"/>
      <c r="N27" s="160"/>
      <c r="O27" s="160"/>
      <c r="P27" s="160"/>
      <c r="Q27" s="160"/>
      <c r="R27" s="160"/>
      <c r="S27" s="143"/>
    </row>
    <row r="28" spans="1:19" ht="166.5" customHeight="1">
      <c r="A28" s="117" t="s">
        <v>162</v>
      </c>
      <c r="B28" s="8" t="s">
        <v>163</v>
      </c>
      <c r="C28" s="94" t="s">
        <v>164</v>
      </c>
      <c r="D28" s="108" t="s">
        <v>153</v>
      </c>
      <c r="E28" s="141" t="s">
        <v>135</v>
      </c>
      <c r="F28" s="141"/>
      <c r="G28" s="160">
        <f>J28+M28+O28+R28+S28</f>
        <v>1764600</v>
      </c>
      <c r="H28" s="160"/>
      <c r="I28" s="110"/>
      <c r="J28" s="160"/>
      <c r="K28" s="160"/>
      <c r="L28" s="160"/>
      <c r="M28" s="160"/>
      <c r="N28" s="160"/>
      <c r="O28" s="160"/>
      <c r="P28" s="160"/>
      <c r="Q28" s="160"/>
      <c r="R28" s="127">
        <v>789300</v>
      </c>
      <c r="S28" s="116">
        <v>975300</v>
      </c>
    </row>
    <row r="29" spans="1:19" s="81" customFormat="1">
      <c r="A29" s="257" t="s">
        <v>149</v>
      </c>
      <c r="B29" s="257"/>
      <c r="C29" s="257"/>
      <c r="D29" s="257"/>
      <c r="E29" s="257"/>
      <c r="F29" s="257"/>
      <c r="G29" s="257"/>
      <c r="H29" s="257"/>
      <c r="I29" s="257"/>
      <c r="J29" s="257"/>
      <c r="K29" s="257"/>
      <c r="L29" s="257"/>
      <c r="M29" s="257"/>
      <c r="N29" s="257"/>
      <c r="O29" s="257"/>
      <c r="P29" s="257"/>
      <c r="Q29" s="257"/>
      <c r="R29" s="257"/>
      <c r="S29" s="257"/>
    </row>
    <row r="30" spans="1:19" s="81" customFormat="1">
      <c r="A30" s="257"/>
      <c r="B30" s="257"/>
      <c r="C30" s="257"/>
      <c r="D30" s="257"/>
      <c r="E30" s="257"/>
      <c r="F30" s="257"/>
      <c r="G30" s="257"/>
      <c r="H30" s="257"/>
      <c r="I30" s="257"/>
      <c r="J30" s="257"/>
      <c r="K30" s="257"/>
      <c r="L30" s="257"/>
      <c r="M30" s="257"/>
      <c r="N30" s="257"/>
      <c r="O30" s="257"/>
      <c r="P30" s="257"/>
      <c r="Q30" s="257"/>
      <c r="R30" s="257"/>
      <c r="S30" s="257"/>
    </row>
    <row r="31" spans="1:19">
      <c r="A31" s="107" t="s">
        <v>16</v>
      </c>
      <c r="B31" s="8" t="s">
        <v>63</v>
      </c>
      <c r="C31" s="163" t="s">
        <v>165</v>
      </c>
      <c r="D31" s="163" t="s">
        <v>59</v>
      </c>
      <c r="E31" s="163" t="s">
        <v>135</v>
      </c>
      <c r="F31" s="163"/>
      <c r="G31" s="180">
        <f>J31+M31+O31+R31+S31</f>
        <v>99895.2</v>
      </c>
      <c r="H31" s="180"/>
      <c r="I31" s="21"/>
      <c r="J31" s="180">
        <f>100000-104.8</f>
        <v>99895.2</v>
      </c>
      <c r="K31" s="180"/>
      <c r="L31" s="180"/>
      <c r="M31" s="180"/>
      <c r="N31" s="180"/>
      <c r="O31" s="180"/>
      <c r="P31" s="180"/>
      <c r="Q31" s="180"/>
      <c r="R31" s="128"/>
      <c r="S31" s="106"/>
    </row>
    <row r="32" spans="1:19" ht="113.25" customHeight="1">
      <c r="A32" s="107" t="s">
        <v>166</v>
      </c>
      <c r="B32" s="8" t="s">
        <v>167</v>
      </c>
      <c r="C32" s="163"/>
      <c r="D32" s="163"/>
      <c r="E32" s="163"/>
      <c r="F32" s="163"/>
      <c r="G32" s="180">
        <f>J32+M32+O32+R32+S32</f>
        <v>1735750.24</v>
      </c>
      <c r="H32" s="180"/>
      <c r="I32" s="21"/>
      <c r="J32" s="180">
        <f>1740922-1576.55-3595.21</f>
        <v>1735750.24</v>
      </c>
      <c r="K32" s="180"/>
      <c r="L32" s="180"/>
      <c r="M32" s="180"/>
      <c r="N32" s="180"/>
      <c r="O32" s="180"/>
      <c r="P32" s="180"/>
      <c r="Q32" s="180"/>
      <c r="R32" s="128"/>
      <c r="S32" s="106"/>
    </row>
    <row r="33" spans="1:19" ht="183" customHeight="1">
      <c r="A33" s="107" t="s">
        <v>150</v>
      </c>
      <c r="B33" s="8" t="s">
        <v>151</v>
      </c>
      <c r="C33" s="107" t="s">
        <v>152</v>
      </c>
      <c r="D33" s="107" t="s">
        <v>153</v>
      </c>
      <c r="E33" s="163" t="str">
        <f>E31</f>
        <v>Бюджет міста</v>
      </c>
      <c r="F33" s="163"/>
      <c r="G33" s="180">
        <f>J33+M33+O33+R33+S33</f>
        <v>2032654</v>
      </c>
      <c r="H33" s="180"/>
      <c r="I33" s="21"/>
      <c r="J33" s="180"/>
      <c r="K33" s="180"/>
      <c r="L33" s="180"/>
      <c r="M33" s="180"/>
      <c r="N33" s="180"/>
      <c r="O33" s="180"/>
      <c r="P33" s="180"/>
      <c r="Q33" s="180"/>
      <c r="R33" s="128">
        <f>350000+97654+235000</f>
        <v>682654</v>
      </c>
      <c r="S33" s="106">
        <v>1350000</v>
      </c>
    </row>
    <row r="34" spans="1:19" s="81" customFormat="1">
      <c r="A34" s="258" t="s">
        <v>168</v>
      </c>
      <c r="B34" s="258"/>
      <c r="C34" s="258"/>
      <c r="D34" s="258"/>
      <c r="E34" s="258"/>
      <c r="F34" s="258"/>
      <c r="G34" s="258"/>
      <c r="H34" s="258"/>
      <c r="I34" s="258"/>
      <c r="J34" s="258"/>
      <c r="K34" s="258"/>
      <c r="L34" s="258"/>
      <c r="M34" s="258"/>
      <c r="N34" s="258"/>
      <c r="O34" s="258"/>
      <c r="P34" s="258"/>
      <c r="Q34" s="258"/>
      <c r="R34" s="258"/>
      <c r="S34" s="258"/>
    </row>
    <row r="35" spans="1:19" ht="99.75" customHeight="1">
      <c r="A35" s="108" t="s">
        <v>17</v>
      </c>
      <c r="B35" s="80" t="s">
        <v>49</v>
      </c>
      <c r="C35" s="22" t="s">
        <v>169</v>
      </c>
      <c r="D35" s="108" t="s">
        <v>59</v>
      </c>
      <c r="E35" s="141" t="s">
        <v>135</v>
      </c>
      <c r="F35" s="141"/>
      <c r="G35" s="138">
        <f>J35+M35+O35+R35+S35</f>
        <v>19999.62</v>
      </c>
      <c r="H35" s="138"/>
      <c r="I35" s="96"/>
      <c r="J35" s="138">
        <f>20000-0.38</f>
        <v>19999.62</v>
      </c>
      <c r="K35" s="138"/>
      <c r="L35" s="138"/>
      <c r="M35" s="138"/>
      <c r="N35" s="138"/>
      <c r="O35" s="138"/>
      <c r="P35" s="138"/>
      <c r="Q35" s="138"/>
      <c r="R35" s="123"/>
      <c r="S35" s="111"/>
    </row>
    <row r="36" spans="1:19" s="81" customFormat="1">
      <c r="A36" s="258" t="s">
        <v>170</v>
      </c>
      <c r="B36" s="258"/>
      <c r="C36" s="258"/>
      <c r="D36" s="258"/>
      <c r="E36" s="258"/>
      <c r="F36" s="258"/>
      <c r="G36" s="258"/>
      <c r="H36" s="258"/>
      <c r="I36" s="258"/>
      <c r="J36" s="258"/>
      <c r="K36" s="258"/>
      <c r="L36" s="258"/>
      <c r="M36" s="258"/>
      <c r="N36" s="258"/>
      <c r="O36" s="258"/>
      <c r="P36" s="258"/>
      <c r="Q36" s="258"/>
      <c r="R36" s="258"/>
      <c r="S36" s="258"/>
    </row>
    <row r="37" spans="1:19" ht="125.25" customHeight="1">
      <c r="A37" s="107" t="s">
        <v>90</v>
      </c>
      <c r="B37" s="109" t="s">
        <v>83</v>
      </c>
      <c r="C37" s="107" t="s">
        <v>165</v>
      </c>
      <c r="D37" s="107" t="s">
        <v>59</v>
      </c>
      <c r="E37" s="163" t="s">
        <v>135</v>
      </c>
      <c r="F37" s="163"/>
      <c r="G37" s="180">
        <f>J37+M37+O37+R37+S37</f>
        <v>9886.7999999999993</v>
      </c>
      <c r="H37" s="180"/>
      <c r="I37" s="180"/>
      <c r="J37" s="180">
        <f>10000-113.2</f>
        <v>9886.7999999999993</v>
      </c>
      <c r="K37" s="180"/>
      <c r="L37" s="180"/>
      <c r="M37" s="160"/>
      <c r="N37" s="160"/>
      <c r="O37" s="160"/>
      <c r="P37" s="160"/>
      <c r="Q37" s="160"/>
      <c r="R37" s="127"/>
      <c r="S37" s="110"/>
    </row>
    <row r="38" spans="1:19" ht="45.75" customHeight="1">
      <c r="A38" s="107" t="s">
        <v>171</v>
      </c>
      <c r="B38" s="122" t="s">
        <v>53</v>
      </c>
      <c r="C38" s="107" t="s">
        <v>172</v>
      </c>
      <c r="D38" s="107">
        <v>2017</v>
      </c>
      <c r="E38" s="163" t="s">
        <v>122</v>
      </c>
      <c r="F38" s="163"/>
      <c r="G38" s="143"/>
      <c r="H38" s="143"/>
      <c r="I38" s="143"/>
      <c r="J38" s="160"/>
      <c r="K38" s="160"/>
      <c r="L38" s="160"/>
      <c r="M38" s="160"/>
      <c r="N38" s="160"/>
      <c r="O38" s="160"/>
      <c r="P38" s="160"/>
      <c r="Q38" s="160"/>
      <c r="R38" s="127"/>
      <c r="S38" s="95"/>
    </row>
    <row r="39" spans="1:19" s="81" customFormat="1">
      <c r="A39" s="258" t="s">
        <v>173</v>
      </c>
      <c r="B39" s="258"/>
      <c r="C39" s="258"/>
      <c r="D39" s="258"/>
      <c r="E39" s="258"/>
      <c r="F39" s="258"/>
      <c r="G39" s="258"/>
      <c r="H39" s="258"/>
      <c r="I39" s="258"/>
      <c r="J39" s="258"/>
      <c r="K39" s="258"/>
      <c r="L39" s="258"/>
      <c r="M39" s="258"/>
      <c r="N39" s="258"/>
      <c r="O39" s="258"/>
      <c r="P39" s="258"/>
      <c r="Q39" s="258"/>
      <c r="R39" s="258"/>
      <c r="S39" s="258"/>
    </row>
    <row r="40" spans="1:19" ht="98.25" customHeight="1">
      <c r="A40" s="107" t="s">
        <v>19</v>
      </c>
      <c r="B40" s="105" t="s">
        <v>123</v>
      </c>
      <c r="C40" s="107" t="s">
        <v>174</v>
      </c>
      <c r="D40" s="107" t="s">
        <v>59</v>
      </c>
      <c r="E40" s="163" t="s">
        <v>135</v>
      </c>
      <c r="F40" s="163"/>
      <c r="G40" s="160">
        <f>J40+M40+O40+R40+S40</f>
        <v>60000</v>
      </c>
      <c r="H40" s="160"/>
      <c r="I40" s="5"/>
      <c r="J40" s="160">
        <v>60000</v>
      </c>
      <c r="K40" s="160"/>
      <c r="L40" s="160"/>
      <c r="M40" s="160"/>
      <c r="N40" s="160"/>
      <c r="O40" s="160"/>
      <c r="P40" s="160"/>
      <c r="Q40" s="160"/>
      <c r="R40" s="127"/>
      <c r="S40" s="110"/>
    </row>
    <row r="41" spans="1:19" ht="66">
      <c r="A41" s="97" t="s">
        <v>175</v>
      </c>
      <c r="B41" s="105" t="s">
        <v>176</v>
      </c>
      <c r="C41" s="107" t="s">
        <v>177</v>
      </c>
      <c r="D41" s="107" t="s">
        <v>59</v>
      </c>
      <c r="E41" s="163" t="s">
        <v>135</v>
      </c>
      <c r="F41" s="163"/>
      <c r="G41" s="160"/>
      <c r="H41" s="160"/>
      <c r="I41" s="5"/>
      <c r="J41" s="160"/>
      <c r="K41" s="160"/>
      <c r="L41" s="160"/>
      <c r="M41" s="160"/>
      <c r="N41" s="160"/>
      <c r="O41" s="160"/>
      <c r="P41" s="160"/>
      <c r="Q41" s="160"/>
      <c r="R41" s="127"/>
      <c r="S41" s="110"/>
    </row>
    <row r="42" spans="1:19" ht="72" customHeight="1">
      <c r="A42" s="107" t="s">
        <v>21</v>
      </c>
      <c r="B42" s="122" t="s">
        <v>64</v>
      </c>
      <c r="C42" s="107" t="s">
        <v>178</v>
      </c>
      <c r="D42" s="107" t="s">
        <v>59</v>
      </c>
      <c r="E42" s="163" t="s">
        <v>135</v>
      </c>
      <c r="F42" s="163"/>
      <c r="G42" s="160"/>
      <c r="H42" s="160"/>
      <c r="I42" s="160"/>
      <c r="J42" s="160"/>
      <c r="K42" s="160"/>
      <c r="L42" s="160"/>
      <c r="M42" s="160"/>
      <c r="N42" s="160"/>
      <c r="O42" s="160"/>
      <c r="P42" s="160"/>
      <c r="Q42" s="160"/>
      <c r="R42" s="127"/>
      <c r="S42" s="5"/>
    </row>
    <row r="43" spans="1:19" ht="75" customHeight="1">
      <c r="A43" s="97" t="s">
        <v>179</v>
      </c>
      <c r="B43" s="122" t="s">
        <v>127</v>
      </c>
      <c r="C43" s="107" t="s">
        <v>178</v>
      </c>
      <c r="D43" s="107" t="s">
        <v>59</v>
      </c>
      <c r="E43" s="163" t="s">
        <v>135</v>
      </c>
      <c r="F43" s="163"/>
      <c r="G43" s="160"/>
      <c r="H43" s="160"/>
      <c r="I43" s="110"/>
      <c r="J43" s="160"/>
      <c r="K43" s="160"/>
      <c r="L43" s="160"/>
      <c r="M43" s="160"/>
      <c r="N43" s="160"/>
      <c r="O43" s="160"/>
      <c r="P43" s="160"/>
      <c r="Q43" s="160"/>
      <c r="R43" s="127"/>
      <c r="S43" s="5"/>
    </row>
    <row r="44" spans="1:19" ht="75.75" customHeight="1">
      <c r="A44" s="107" t="s">
        <v>180</v>
      </c>
      <c r="B44" s="8" t="s">
        <v>65</v>
      </c>
      <c r="C44" s="107" t="s">
        <v>178</v>
      </c>
      <c r="D44" s="107" t="s">
        <v>59</v>
      </c>
      <c r="E44" s="163" t="s">
        <v>135</v>
      </c>
      <c r="F44" s="163"/>
      <c r="G44" s="160">
        <f>J44+M44+O44+R44+S44</f>
        <v>16000</v>
      </c>
      <c r="H44" s="160"/>
      <c r="I44" s="160"/>
      <c r="J44" s="160">
        <v>16000</v>
      </c>
      <c r="K44" s="160"/>
      <c r="L44" s="160"/>
      <c r="M44" s="160"/>
      <c r="N44" s="160"/>
      <c r="O44" s="160"/>
      <c r="P44" s="160"/>
      <c r="Q44" s="160"/>
      <c r="R44" s="127"/>
      <c r="S44" s="110"/>
    </row>
    <row r="45" spans="1:19" ht="78.75" customHeight="1">
      <c r="A45" s="107" t="s">
        <v>181</v>
      </c>
      <c r="B45" s="8" t="s">
        <v>124</v>
      </c>
      <c r="C45" s="107" t="s">
        <v>178</v>
      </c>
      <c r="D45" s="8" t="s">
        <v>59</v>
      </c>
      <c r="E45" s="163" t="s">
        <v>135</v>
      </c>
      <c r="F45" s="163"/>
      <c r="G45" s="160">
        <f>J45+M45+O45+R45+S45</f>
        <v>25000</v>
      </c>
      <c r="H45" s="160"/>
      <c r="I45" s="160"/>
      <c r="J45" s="160">
        <v>25000</v>
      </c>
      <c r="K45" s="160"/>
      <c r="L45" s="160"/>
      <c r="M45" s="160"/>
      <c r="N45" s="160"/>
      <c r="O45" s="160"/>
      <c r="P45" s="160"/>
      <c r="Q45" s="160"/>
      <c r="R45" s="127"/>
      <c r="S45" s="110"/>
    </row>
    <row r="46" spans="1:19" ht="111" customHeight="1">
      <c r="A46" s="107" t="s">
        <v>182</v>
      </c>
      <c r="B46" s="122" t="s">
        <v>129</v>
      </c>
      <c r="C46" s="107" t="s">
        <v>178</v>
      </c>
      <c r="D46" s="8" t="s">
        <v>59</v>
      </c>
      <c r="E46" s="163" t="s">
        <v>135</v>
      </c>
      <c r="F46" s="163"/>
      <c r="G46" s="160">
        <f>J46+M46+O46+R46+S46</f>
        <v>311000</v>
      </c>
      <c r="H46" s="160"/>
      <c r="I46" s="160"/>
      <c r="J46" s="160">
        <f>180000+131000</f>
        <v>311000</v>
      </c>
      <c r="K46" s="160"/>
      <c r="L46" s="160"/>
      <c r="M46" s="160"/>
      <c r="N46" s="160"/>
      <c r="O46" s="160"/>
      <c r="P46" s="160"/>
      <c r="Q46" s="160"/>
      <c r="R46" s="127"/>
      <c r="S46" s="110"/>
    </row>
    <row r="47" spans="1:19" s="81" customFormat="1">
      <c r="A47" s="263" t="s">
        <v>183</v>
      </c>
      <c r="B47" s="263"/>
      <c r="C47" s="263"/>
      <c r="D47" s="263"/>
      <c r="E47" s="263"/>
      <c r="F47" s="263"/>
      <c r="G47" s="263"/>
      <c r="H47" s="263"/>
      <c r="I47" s="263"/>
      <c r="J47" s="263"/>
      <c r="K47" s="263"/>
      <c r="L47" s="263"/>
      <c r="M47" s="263"/>
      <c r="N47" s="263"/>
      <c r="O47" s="263"/>
      <c r="P47" s="263"/>
      <c r="Q47" s="263"/>
      <c r="R47" s="263"/>
      <c r="S47" s="263"/>
    </row>
    <row r="48" spans="1:19" ht="99.75" customHeight="1">
      <c r="A48" s="107" t="s">
        <v>22</v>
      </c>
      <c r="B48" s="8" t="s">
        <v>66</v>
      </c>
      <c r="C48" s="163" t="s">
        <v>184</v>
      </c>
      <c r="D48" s="107" t="s">
        <v>59</v>
      </c>
      <c r="E48" s="163" t="s">
        <v>135</v>
      </c>
      <c r="F48" s="163"/>
      <c r="G48" s="138">
        <f t="shared" ref="G48:G53" si="0">J48+M48+O48+R48+S48</f>
        <v>208854.05000000002</v>
      </c>
      <c r="H48" s="138"/>
      <c r="I48" s="138"/>
      <c r="J48" s="138">
        <f>200000+100000-1431.8-89714.15</f>
        <v>208854.05000000002</v>
      </c>
      <c r="K48" s="138"/>
      <c r="L48" s="138"/>
      <c r="M48" s="143"/>
      <c r="N48" s="143"/>
      <c r="O48" s="143"/>
      <c r="P48" s="143"/>
      <c r="Q48" s="143"/>
      <c r="R48" s="124"/>
      <c r="S48" s="112"/>
    </row>
    <row r="49" spans="1:19" ht="74.25" customHeight="1">
      <c r="A49" s="107" t="s">
        <v>185</v>
      </c>
      <c r="B49" s="8" t="s">
        <v>186</v>
      </c>
      <c r="C49" s="163"/>
      <c r="D49" s="107" t="s">
        <v>59</v>
      </c>
      <c r="E49" s="163" t="s">
        <v>135</v>
      </c>
      <c r="F49" s="163"/>
      <c r="G49" s="143">
        <f t="shared" si="0"/>
        <v>400000</v>
      </c>
      <c r="H49" s="143"/>
      <c r="I49" s="143"/>
      <c r="J49" s="143">
        <v>400000</v>
      </c>
      <c r="K49" s="143"/>
      <c r="L49" s="143"/>
      <c r="M49" s="143"/>
      <c r="N49" s="143"/>
      <c r="O49" s="143"/>
      <c r="P49" s="143"/>
      <c r="Q49" s="143"/>
      <c r="R49" s="124"/>
      <c r="S49" s="112"/>
    </row>
    <row r="50" spans="1:19" ht="123.75" customHeight="1">
      <c r="A50" s="107" t="s">
        <v>187</v>
      </c>
      <c r="B50" s="8" t="s">
        <v>188</v>
      </c>
      <c r="C50" s="107" t="s">
        <v>189</v>
      </c>
      <c r="D50" s="107" t="s">
        <v>59</v>
      </c>
      <c r="E50" s="163" t="s">
        <v>135</v>
      </c>
      <c r="F50" s="163"/>
      <c r="G50" s="143">
        <f t="shared" si="0"/>
        <v>509193.01</v>
      </c>
      <c r="H50" s="143"/>
      <c r="I50" s="112"/>
      <c r="J50" s="143"/>
      <c r="K50" s="143"/>
      <c r="L50" s="143"/>
      <c r="M50" s="143">
        <f>170000-806.99</f>
        <v>169193.01</v>
      </c>
      <c r="N50" s="143"/>
      <c r="O50" s="143">
        <v>170000</v>
      </c>
      <c r="P50" s="143"/>
      <c r="Q50" s="143"/>
      <c r="R50" s="124">
        <v>170000</v>
      </c>
      <c r="S50" s="112"/>
    </row>
    <row r="51" spans="1:19" ht="66.75" customHeight="1">
      <c r="A51" s="107" t="s">
        <v>190</v>
      </c>
      <c r="B51" s="8" t="s">
        <v>87</v>
      </c>
      <c r="C51" s="108" t="s">
        <v>165</v>
      </c>
      <c r="D51" s="107" t="s">
        <v>59</v>
      </c>
      <c r="E51" s="163" t="s">
        <v>135</v>
      </c>
      <c r="F51" s="163"/>
      <c r="G51" s="160">
        <f t="shared" si="0"/>
        <v>16976.560000000001</v>
      </c>
      <c r="H51" s="160"/>
      <c r="I51" s="98"/>
      <c r="J51" s="180">
        <f>20000-3023.44</f>
        <v>16976.560000000001</v>
      </c>
      <c r="K51" s="180"/>
      <c r="L51" s="180"/>
      <c r="M51" s="160"/>
      <c r="N51" s="160"/>
      <c r="O51" s="160"/>
      <c r="P51" s="160"/>
      <c r="Q51" s="160"/>
      <c r="R51" s="127"/>
      <c r="S51" s="110"/>
    </row>
    <row r="52" spans="1:19" ht="176.25" customHeight="1">
      <c r="A52" s="107" t="s">
        <v>191</v>
      </c>
      <c r="B52" s="99" t="s">
        <v>192</v>
      </c>
      <c r="C52" s="108" t="s">
        <v>249</v>
      </c>
      <c r="D52" s="107">
        <v>2020</v>
      </c>
      <c r="E52" s="163" t="s">
        <v>135</v>
      </c>
      <c r="F52" s="163"/>
      <c r="G52" s="160">
        <f t="shared" si="0"/>
        <v>7732240</v>
      </c>
      <c r="H52" s="160"/>
      <c r="I52" s="98"/>
      <c r="J52" s="180"/>
      <c r="K52" s="180"/>
      <c r="L52" s="180"/>
      <c r="M52" s="160"/>
      <c r="N52" s="160"/>
      <c r="O52" s="160"/>
      <c r="P52" s="160"/>
      <c r="Q52" s="160"/>
      <c r="R52" s="127"/>
      <c r="S52" s="110">
        <f>2567400+1694450+486000-410000+3870890+410000-886500</f>
        <v>7732240</v>
      </c>
    </row>
    <row r="53" spans="1:19" ht="167.25" customHeight="1">
      <c r="A53" s="107" t="s">
        <v>274</v>
      </c>
      <c r="B53" s="28" t="s">
        <v>278</v>
      </c>
      <c r="C53" s="108" t="s">
        <v>275</v>
      </c>
      <c r="D53" s="107">
        <v>2020</v>
      </c>
      <c r="E53" s="163" t="s">
        <v>135</v>
      </c>
      <c r="F53" s="163"/>
      <c r="G53" s="160">
        <f t="shared" si="0"/>
        <v>340000</v>
      </c>
      <c r="H53" s="160"/>
      <c r="I53" s="98"/>
      <c r="J53" s="180"/>
      <c r="K53" s="180"/>
      <c r="L53" s="180"/>
      <c r="M53" s="160"/>
      <c r="N53" s="160"/>
      <c r="O53" s="160"/>
      <c r="P53" s="160"/>
      <c r="Q53" s="160"/>
      <c r="R53" s="127"/>
      <c r="S53" s="110">
        <v>340000</v>
      </c>
    </row>
    <row r="54" spans="1:19" s="81" customFormat="1">
      <c r="A54" s="257" t="s">
        <v>193</v>
      </c>
      <c r="B54" s="257"/>
      <c r="C54" s="257"/>
      <c r="D54" s="257"/>
      <c r="E54" s="257"/>
      <c r="F54" s="257"/>
      <c r="G54" s="257"/>
      <c r="H54" s="257"/>
      <c r="I54" s="257"/>
      <c r="J54" s="257"/>
      <c r="K54" s="257"/>
      <c r="L54" s="257"/>
      <c r="M54" s="257"/>
      <c r="N54" s="257"/>
      <c r="O54" s="257"/>
      <c r="P54" s="257"/>
      <c r="Q54" s="257"/>
      <c r="R54" s="257"/>
      <c r="S54" s="257"/>
    </row>
    <row r="55" spans="1:19" ht="140.25" customHeight="1">
      <c r="A55" s="107" t="s">
        <v>23</v>
      </c>
      <c r="B55" s="109" t="s">
        <v>25</v>
      </c>
      <c r="C55" s="107" t="s">
        <v>194</v>
      </c>
      <c r="D55" s="108" t="s">
        <v>59</v>
      </c>
      <c r="E55" s="141" t="s">
        <v>135</v>
      </c>
      <c r="F55" s="141"/>
      <c r="G55" s="138">
        <f>J55+M55+O55+R55+S55</f>
        <v>19999.98</v>
      </c>
      <c r="H55" s="138"/>
      <c r="I55" s="9"/>
      <c r="J55" s="138">
        <f>20000-0.02</f>
        <v>19999.98</v>
      </c>
      <c r="K55" s="138"/>
      <c r="L55" s="138"/>
      <c r="M55" s="143"/>
      <c r="N55" s="143"/>
      <c r="O55" s="143"/>
      <c r="P55" s="143"/>
      <c r="Q55" s="143"/>
      <c r="R55" s="124"/>
      <c r="S55" s="112"/>
    </row>
    <row r="56" spans="1:19">
      <c r="A56" s="258" t="s">
        <v>195</v>
      </c>
      <c r="B56" s="258"/>
      <c r="C56" s="258"/>
      <c r="D56" s="258"/>
      <c r="E56" s="258"/>
      <c r="F56" s="258"/>
      <c r="G56" s="258"/>
      <c r="H56" s="258"/>
      <c r="I56" s="258"/>
      <c r="J56" s="258"/>
      <c r="K56" s="258"/>
      <c r="L56" s="258"/>
      <c r="M56" s="258"/>
      <c r="N56" s="258"/>
      <c r="O56" s="258"/>
      <c r="P56" s="258"/>
      <c r="Q56" s="258"/>
      <c r="R56" s="258"/>
      <c r="S56" s="258"/>
    </row>
    <row r="57" spans="1:19" ht="108.75" customHeight="1">
      <c r="A57" s="108" t="s">
        <v>24</v>
      </c>
      <c r="B57" s="30" t="s">
        <v>67</v>
      </c>
      <c r="C57" s="107" t="s">
        <v>184</v>
      </c>
      <c r="D57" s="141" t="s">
        <v>59</v>
      </c>
      <c r="E57" s="141" t="s">
        <v>135</v>
      </c>
      <c r="F57" s="141"/>
      <c r="G57" s="143"/>
      <c r="H57" s="143"/>
      <c r="I57" s="143"/>
      <c r="J57" s="143"/>
      <c r="K57" s="143"/>
      <c r="L57" s="143"/>
      <c r="M57" s="143"/>
      <c r="N57" s="143"/>
      <c r="O57" s="143"/>
      <c r="P57" s="143"/>
      <c r="Q57" s="143"/>
      <c r="R57" s="124"/>
      <c r="S57" s="112"/>
    </row>
    <row r="58" spans="1:19" ht="62.25" customHeight="1">
      <c r="A58" s="108" t="s">
        <v>196</v>
      </c>
      <c r="B58" s="30" t="s">
        <v>197</v>
      </c>
      <c r="C58" s="107" t="s">
        <v>198</v>
      </c>
      <c r="D58" s="141"/>
      <c r="E58" s="141"/>
      <c r="F58" s="141"/>
      <c r="G58" s="143">
        <f>J58+M58+O58+R58+S58</f>
        <v>128871.8</v>
      </c>
      <c r="H58" s="143"/>
      <c r="I58" s="143"/>
      <c r="J58" s="138">
        <f>136800-7928.2</f>
        <v>128871.8</v>
      </c>
      <c r="K58" s="138"/>
      <c r="L58" s="138"/>
      <c r="M58" s="143"/>
      <c r="N58" s="143"/>
      <c r="O58" s="143"/>
      <c r="P58" s="143"/>
      <c r="Q58" s="143"/>
      <c r="R58" s="124"/>
      <c r="S58" s="112"/>
    </row>
    <row r="59" spans="1:19" s="81" customFormat="1">
      <c r="A59" s="263" t="s">
        <v>199</v>
      </c>
      <c r="B59" s="263"/>
      <c r="C59" s="263"/>
      <c r="D59" s="263"/>
      <c r="E59" s="263"/>
      <c r="F59" s="263"/>
      <c r="G59" s="263"/>
      <c r="H59" s="263"/>
      <c r="I59" s="263"/>
      <c r="J59" s="263"/>
      <c r="K59" s="263"/>
      <c r="L59" s="263"/>
      <c r="M59" s="263"/>
      <c r="N59" s="263"/>
      <c r="O59" s="263"/>
      <c r="P59" s="263"/>
      <c r="Q59" s="263"/>
      <c r="R59" s="263"/>
      <c r="S59" s="263"/>
    </row>
    <row r="60" spans="1:19" ht="114" customHeight="1">
      <c r="A60" s="107" t="s">
        <v>26</v>
      </c>
      <c r="B60" s="109" t="s">
        <v>56</v>
      </c>
      <c r="C60" s="107" t="s">
        <v>200</v>
      </c>
      <c r="D60" s="108" t="s">
        <v>59</v>
      </c>
      <c r="E60" s="163" t="s">
        <v>135</v>
      </c>
      <c r="F60" s="163"/>
      <c r="G60" s="143">
        <f>J60+M60+O60+R60+S60</f>
        <v>19970.05</v>
      </c>
      <c r="H60" s="143"/>
      <c r="I60" s="143"/>
      <c r="J60" s="138">
        <f>20000-29.95</f>
        <v>19970.05</v>
      </c>
      <c r="K60" s="138"/>
      <c r="L60" s="138"/>
      <c r="M60" s="143"/>
      <c r="N60" s="143"/>
      <c r="O60" s="143"/>
      <c r="P60" s="143"/>
      <c r="Q60" s="143"/>
      <c r="R60" s="124"/>
      <c r="S60" s="112"/>
    </row>
    <row r="61" spans="1:19">
      <c r="A61" s="263" t="s">
        <v>112</v>
      </c>
      <c r="B61" s="263"/>
      <c r="C61" s="263"/>
      <c r="D61" s="263"/>
      <c r="E61" s="263"/>
      <c r="F61" s="263"/>
      <c r="G61" s="263"/>
      <c r="H61" s="263"/>
      <c r="I61" s="263"/>
      <c r="J61" s="263"/>
      <c r="K61" s="263"/>
      <c r="L61" s="263"/>
      <c r="M61" s="263"/>
      <c r="N61" s="263"/>
      <c r="O61" s="263"/>
      <c r="P61" s="263"/>
      <c r="Q61" s="263"/>
      <c r="R61" s="263"/>
      <c r="S61" s="263"/>
    </row>
    <row r="62" spans="1:19" ht="49.5" customHeight="1">
      <c r="A62" s="108" t="s">
        <v>28</v>
      </c>
      <c r="B62" s="30" t="s">
        <v>201</v>
      </c>
      <c r="C62" s="108" t="s">
        <v>202</v>
      </c>
      <c r="D62" s="108" t="s">
        <v>59</v>
      </c>
      <c r="E62" s="141" t="s">
        <v>135</v>
      </c>
      <c r="F62" s="141"/>
      <c r="G62" s="143"/>
      <c r="H62" s="143"/>
      <c r="I62" s="112"/>
      <c r="J62" s="143"/>
      <c r="K62" s="143"/>
      <c r="L62" s="143"/>
      <c r="M62" s="143"/>
      <c r="N62" s="143"/>
      <c r="O62" s="143"/>
      <c r="P62" s="143"/>
      <c r="Q62" s="143"/>
      <c r="R62" s="124"/>
      <c r="S62" s="112"/>
    </row>
    <row r="63" spans="1:19">
      <c r="A63" s="263" t="s">
        <v>232</v>
      </c>
      <c r="B63" s="263"/>
      <c r="C63" s="263"/>
      <c r="D63" s="263"/>
      <c r="E63" s="263"/>
      <c r="F63" s="263"/>
      <c r="G63" s="263"/>
      <c r="H63" s="263"/>
      <c r="I63" s="263"/>
      <c r="J63" s="263"/>
      <c r="K63" s="263"/>
      <c r="L63" s="263"/>
      <c r="M63" s="263"/>
      <c r="N63" s="263"/>
      <c r="O63" s="263"/>
      <c r="P63" s="263"/>
      <c r="Q63" s="263"/>
      <c r="R63" s="263"/>
      <c r="S63" s="263"/>
    </row>
    <row r="64" spans="1:19" ht="127.5" customHeight="1">
      <c r="A64" s="101" t="s">
        <v>29</v>
      </c>
      <c r="B64" s="99" t="s">
        <v>233</v>
      </c>
      <c r="C64" s="108" t="s">
        <v>234</v>
      </c>
      <c r="D64" s="107">
        <v>2020</v>
      </c>
      <c r="E64" s="163" t="s">
        <v>135</v>
      </c>
      <c r="F64" s="163"/>
      <c r="G64" s="160">
        <f>J64+M64+O64+R64+S64</f>
        <v>193600</v>
      </c>
      <c r="H64" s="160"/>
      <c r="I64" s="98"/>
      <c r="J64" s="180"/>
      <c r="K64" s="180"/>
      <c r="L64" s="180"/>
      <c r="M64" s="160"/>
      <c r="N64" s="160"/>
      <c r="O64" s="160"/>
      <c r="P64" s="160"/>
      <c r="Q64" s="160"/>
      <c r="R64" s="127"/>
      <c r="S64" s="110">
        <v>193600</v>
      </c>
    </row>
    <row r="65" spans="1:19">
      <c r="A65" s="139" t="s">
        <v>203</v>
      </c>
      <c r="B65" s="139"/>
      <c r="C65" s="139"/>
      <c r="D65" s="139"/>
      <c r="E65" s="139"/>
      <c r="F65" s="139"/>
      <c r="G65" s="139"/>
      <c r="H65" s="139"/>
      <c r="I65" s="139"/>
      <c r="J65" s="139"/>
      <c r="K65" s="139"/>
      <c r="L65" s="139"/>
      <c r="M65" s="139"/>
      <c r="N65" s="139"/>
      <c r="O65" s="139"/>
      <c r="P65" s="139"/>
      <c r="Q65" s="139"/>
      <c r="R65" s="139"/>
      <c r="S65" s="139"/>
    </row>
    <row r="66" spans="1:19" s="81" customFormat="1">
      <c r="A66" s="263" t="s">
        <v>204</v>
      </c>
      <c r="B66" s="263"/>
      <c r="C66" s="263"/>
      <c r="D66" s="263"/>
      <c r="E66" s="263"/>
      <c r="F66" s="263"/>
      <c r="G66" s="263"/>
      <c r="H66" s="263"/>
      <c r="I66" s="263"/>
      <c r="J66" s="263"/>
      <c r="K66" s="263"/>
      <c r="L66" s="263"/>
      <c r="M66" s="263"/>
      <c r="N66" s="263"/>
      <c r="O66" s="263"/>
      <c r="P66" s="263"/>
      <c r="Q66" s="263"/>
      <c r="R66" s="263"/>
      <c r="S66" s="263"/>
    </row>
    <row r="67" spans="1:19" ht="74.25" customHeight="1">
      <c r="A67" s="107" t="s">
        <v>7</v>
      </c>
      <c r="B67" s="8" t="s">
        <v>30</v>
      </c>
      <c r="C67" s="163" t="s">
        <v>205</v>
      </c>
      <c r="D67" s="141" t="s">
        <v>59</v>
      </c>
      <c r="E67" s="163" t="s">
        <v>135</v>
      </c>
      <c r="F67" s="163"/>
      <c r="G67" s="160">
        <f>J67+M67+O67+R67+S67</f>
        <v>286440</v>
      </c>
      <c r="H67" s="160"/>
      <c r="I67" s="160"/>
      <c r="J67" s="180">
        <f>305222.5-18782.5</f>
        <v>286440</v>
      </c>
      <c r="K67" s="180"/>
      <c r="L67" s="180"/>
      <c r="M67" s="160"/>
      <c r="N67" s="160"/>
      <c r="O67" s="160"/>
      <c r="P67" s="160"/>
      <c r="Q67" s="160"/>
      <c r="R67" s="127"/>
      <c r="S67" s="110"/>
    </row>
    <row r="68" spans="1:19" ht="33">
      <c r="A68" s="107" t="s">
        <v>8</v>
      </c>
      <c r="B68" s="8" t="s">
        <v>206</v>
      </c>
      <c r="C68" s="163"/>
      <c r="D68" s="141"/>
      <c r="E68" s="163"/>
      <c r="F68" s="163"/>
      <c r="G68" s="160">
        <f>J68+M68+O68+R68+S68</f>
        <v>101657.3</v>
      </c>
      <c r="H68" s="160"/>
      <c r="I68" s="5"/>
      <c r="J68" s="180">
        <v>101657.3</v>
      </c>
      <c r="K68" s="180"/>
      <c r="L68" s="180"/>
      <c r="M68" s="160"/>
      <c r="N68" s="160"/>
      <c r="O68" s="160"/>
      <c r="P68" s="160"/>
      <c r="Q68" s="160"/>
      <c r="R68" s="127"/>
      <c r="S68" s="110"/>
    </row>
    <row r="69" spans="1:19" ht="33">
      <c r="A69" s="107" t="s">
        <v>138</v>
      </c>
      <c r="B69" s="8" t="s">
        <v>207</v>
      </c>
      <c r="C69" s="163"/>
      <c r="D69" s="141"/>
      <c r="E69" s="163"/>
      <c r="F69" s="163"/>
      <c r="G69" s="160">
        <f>J69+M69+O69+S69+R69</f>
        <v>32710</v>
      </c>
      <c r="H69" s="160"/>
      <c r="I69" s="160"/>
      <c r="J69" s="160">
        <f>32720.7-10.7</f>
        <v>32710</v>
      </c>
      <c r="K69" s="160"/>
      <c r="L69" s="160"/>
      <c r="M69" s="160"/>
      <c r="N69" s="160"/>
      <c r="O69" s="160"/>
      <c r="P69" s="160"/>
      <c r="Q69" s="160"/>
      <c r="R69" s="127"/>
      <c r="S69" s="110"/>
    </row>
    <row r="70" spans="1:19" ht="33">
      <c r="A70" s="107" t="s">
        <v>145</v>
      </c>
      <c r="B70" s="30" t="s">
        <v>31</v>
      </c>
      <c r="C70" s="107"/>
      <c r="D70" s="30"/>
      <c r="E70" s="163"/>
      <c r="F70" s="163"/>
      <c r="G70" s="160">
        <f>G71+G72+G73+G74+G75+G76+G77+G78+G79</f>
        <v>171320.2</v>
      </c>
      <c r="H70" s="160"/>
      <c r="I70" s="160"/>
      <c r="J70" s="180">
        <f>J73+J74+J75+J72</f>
        <v>171320.2</v>
      </c>
      <c r="K70" s="180"/>
      <c r="L70" s="180"/>
      <c r="M70" s="160"/>
      <c r="N70" s="160"/>
      <c r="O70" s="160"/>
      <c r="P70" s="160"/>
      <c r="Q70" s="160"/>
      <c r="R70" s="127"/>
      <c r="S70" s="95"/>
    </row>
    <row r="71" spans="1:19" ht="102.75" customHeight="1">
      <c r="A71" s="113" t="s">
        <v>208</v>
      </c>
      <c r="B71" s="35" t="s">
        <v>81</v>
      </c>
      <c r="C71" s="152" t="s">
        <v>209</v>
      </c>
      <c r="D71" s="268" t="s">
        <v>59</v>
      </c>
      <c r="E71" s="152" t="s">
        <v>135</v>
      </c>
      <c r="F71" s="152"/>
      <c r="G71" s="150"/>
      <c r="H71" s="150"/>
      <c r="I71" s="42"/>
      <c r="J71" s="151"/>
      <c r="K71" s="151"/>
      <c r="L71" s="151"/>
      <c r="M71" s="151"/>
      <c r="N71" s="151"/>
      <c r="O71" s="151"/>
      <c r="P71" s="151"/>
      <c r="Q71" s="151"/>
      <c r="R71" s="125"/>
      <c r="S71" s="100"/>
    </row>
    <row r="72" spans="1:19" ht="17.25" hidden="1" customHeight="1">
      <c r="A72" s="113"/>
      <c r="B72" s="35"/>
      <c r="C72" s="152"/>
      <c r="D72" s="268"/>
      <c r="E72" s="152"/>
      <c r="F72" s="152"/>
      <c r="G72" s="150">
        <f>J72+M72+O72+R72</f>
        <v>0</v>
      </c>
      <c r="H72" s="150"/>
      <c r="I72" s="150"/>
      <c r="J72" s="151">
        <v>0</v>
      </c>
      <c r="K72" s="151"/>
      <c r="L72" s="151"/>
      <c r="M72" s="151"/>
      <c r="N72" s="151"/>
      <c r="O72" s="151"/>
      <c r="P72" s="151"/>
      <c r="Q72" s="151"/>
      <c r="R72" s="125"/>
      <c r="S72" s="100"/>
    </row>
    <row r="73" spans="1:19">
      <c r="A73" s="113" t="s">
        <v>210</v>
      </c>
      <c r="B73" s="35" t="s">
        <v>211</v>
      </c>
      <c r="C73" s="152"/>
      <c r="D73" s="268"/>
      <c r="E73" s="152"/>
      <c r="F73" s="152"/>
      <c r="G73" s="150">
        <f>J73+M73+O73+R73</f>
        <v>97235</v>
      </c>
      <c r="H73" s="150"/>
      <c r="I73" s="150"/>
      <c r="J73" s="151">
        <v>97235</v>
      </c>
      <c r="K73" s="151"/>
      <c r="L73" s="151"/>
      <c r="M73" s="151"/>
      <c r="N73" s="151"/>
      <c r="O73" s="151"/>
      <c r="P73" s="151"/>
      <c r="Q73" s="151"/>
      <c r="R73" s="125"/>
      <c r="S73" s="100"/>
    </row>
    <row r="74" spans="1:19">
      <c r="A74" s="113" t="s">
        <v>212</v>
      </c>
      <c r="B74" s="35" t="s">
        <v>213</v>
      </c>
      <c r="C74" s="152" t="s">
        <v>200</v>
      </c>
      <c r="D74" s="268" t="s">
        <v>59</v>
      </c>
      <c r="E74" s="152" t="s">
        <v>135</v>
      </c>
      <c r="F74" s="152"/>
      <c r="G74" s="150">
        <f>J74+M74+O74+R74</f>
        <v>35000</v>
      </c>
      <c r="H74" s="150"/>
      <c r="I74" s="150"/>
      <c r="J74" s="151">
        <v>35000</v>
      </c>
      <c r="K74" s="151"/>
      <c r="L74" s="151"/>
      <c r="M74" s="151"/>
      <c r="N74" s="151"/>
      <c r="O74" s="151"/>
      <c r="P74" s="151"/>
      <c r="Q74" s="151"/>
      <c r="R74" s="125"/>
      <c r="S74" s="100"/>
    </row>
    <row r="75" spans="1:19" ht="33">
      <c r="A75" s="113" t="s">
        <v>214</v>
      </c>
      <c r="B75" s="38" t="s">
        <v>215</v>
      </c>
      <c r="C75" s="152"/>
      <c r="D75" s="268"/>
      <c r="E75" s="152"/>
      <c r="F75" s="152"/>
      <c r="G75" s="150">
        <f>J75+M75+O75+R75</f>
        <v>39085.199999999997</v>
      </c>
      <c r="H75" s="150"/>
      <c r="I75" s="150"/>
      <c r="J75" s="269">
        <v>39085.199999999997</v>
      </c>
      <c r="K75" s="269"/>
      <c r="L75" s="269"/>
      <c r="M75" s="151"/>
      <c r="N75" s="151"/>
      <c r="O75" s="151"/>
      <c r="P75" s="151"/>
      <c r="Q75" s="151"/>
      <c r="R75" s="125"/>
      <c r="S75" s="100"/>
    </row>
    <row r="76" spans="1:19" ht="33">
      <c r="A76" s="113" t="s">
        <v>216</v>
      </c>
      <c r="B76" s="38" t="s">
        <v>35</v>
      </c>
      <c r="C76" s="152"/>
      <c r="D76" s="268"/>
      <c r="E76" s="152"/>
      <c r="F76" s="152"/>
      <c r="G76" s="150"/>
      <c r="H76" s="150"/>
      <c r="I76" s="150"/>
      <c r="J76" s="151"/>
      <c r="K76" s="151"/>
      <c r="L76" s="151"/>
      <c r="M76" s="151"/>
      <c r="N76" s="151"/>
      <c r="O76" s="151"/>
      <c r="P76" s="151"/>
      <c r="Q76" s="151"/>
      <c r="R76" s="125"/>
      <c r="S76" s="100"/>
    </row>
    <row r="77" spans="1:19" ht="33">
      <c r="A77" s="113" t="s">
        <v>217</v>
      </c>
      <c r="B77" s="38" t="s">
        <v>36</v>
      </c>
      <c r="C77" s="152"/>
      <c r="D77" s="268"/>
      <c r="E77" s="152"/>
      <c r="F77" s="152"/>
      <c r="G77" s="150"/>
      <c r="H77" s="150"/>
      <c r="I77" s="150"/>
      <c r="J77" s="151"/>
      <c r="K77" s="151"/>
      <c r="L77" s="151"/>
      <c r="M77" s="151"/>
      <c r="N77" s="151"/>
      <c r="O77" s="151"/>
      <c r="P77" s="151"/>
      <c r="Q77" s="151"/>
      <c r="R77" s="125"/>
      <c r="S77" s="100"/>
    </row>
    <row r="78" spans="1:19" ht="33">
      <c r="A78" s="113" t="s">
        <v>218</v>
      </c>
      <c r="B78" s="38" t="s">
        <v>72</v>
      </c>
      <c r="C78" s="152"/>
      <c r="D78" s="268"/>
      <c r="E78" s="152"/>
      <c r="F78" s="152"/>
      <c r="G78" s="150"/>
      <c r="H78" s="150"/>
      <c r="I78" s="42"/>
      <c r="J78" s="151"/>
      <c r="K78" s="151"/>
      <c r="L78" s="151"/>
      <c r="M78" s="151"/>
      <c r="N78" s="151"/>
      <c r="O78" s="151"/>
      <c r="P78" s="151"/>
      <c r="Q78" s="151"/>
      <c r="R78" s="125"/>
      <c r="S78" s="100"/>
    </row>
    <row r="79" spans="1:19" ht="33">
      <c r="A79" s="113" t="s">
        <v>219</v>
      </c>
      <c r="B79" s="35" t="s">
        <v>51</v>
      </c>
      <c r="C79" s="152"/>
      <c r="D79" s="268"/>
      <c r="E79" s="152"/>
      <c r="F79" s="152"/>
      <c r="G79" s="150"/>
      <c r="H79" s="150"/>
      <c r="I79" s="42"/>
      <c r="J79" s="151"/>
      <c r="K79" s="151"/>
      <c r="L79" s="151"/>
      <c r="M79" s="151"/>
      <c r="N79" s="151"/>
      <c r="O79" s="151"/>
      <c r="P79" s="151"/>
      <c r="Q79" s="151"/>
      <c r="R79" s="126"/>
      <c r="S79" s="100"/>
    </row>
    <row r="80" spans="1:19" ht="49.5">
      <c r="A80" s="108" t="s">
        <v>220</v>
      </c>
      <c r="B80" s="30" t="s">
        <v>46</v>
      </c>
      <c r="C80" s="141" t="s">
        <v>202</v>
      </c>
      <c r="D80" s="141" t="s">
        <v>59</v>
      </c>
      <c r="E80" s="141" t="s">
        <v>135</v>
      </c>
      <c r="F80" s="141"/>
      <c r="G80" s="143">
        <f>J80+M80+O80+R80+S80</f>
        <v>300000</v>
      </c>
      <c r="H80" s="143"/>
      <c r="I80" s="143"/>
      <c r="J80" s="143">
        <v>300000</v>
      </c>
      <c r="K80" s="143"/>
      <c r="L80" s="143"/>
      <c r="M80" s="143"/>
      <c r="N80" s="143"/>
      <c r="O80" s="143"/>
      <c r="P80" s="143"/>
      <c r="Q80" s="143"/>
      <c r="R80" s="124"/>
      <c r="S80" s="112"/>
    </row>
    <row r="81" spans="1:19" ht="33">
      <c r="A81" s="108" t="s">
        <v>221</v>
      </c>
      <c r="B81" s="11" t="s">
        <v>73</v>
      </c>
      <c r="C81" s="141"/>
      <c r="D81" s="141"/>
      <c r="E81" s="141"/>
      <c r="F81" s="141"/>
      <c r="G81" s="138">
        <f>J81+M81+O81+R81</f>
        <v>2471156.14</v>
      </c>
      <c r="H81" s="138"/>
      <c r="I81" s="138"/>
      <c r="J81" s="138">
        <f>2890000-240922-6010-48218.46-123693.4</f>
        <v>2471156.14</v>
      </c>
      <c r="K81" s="138"/>
      <c r="L81" s="138"/>
      <c r="M81" s="143"/>
      <c r="N81" s="143"/>
      <c r="O81" s="143"/>
      <c r="P81" s="143"/>
      <c r="Q81" s="143"/>
      <c r="R81" s="124"/>
      <c r="S81" s="95"/>
    </row>
    <row r="82" spans="1:19" ht="49.5">
      <c r="A82" s="108" t="s">
        <v>222</v>
      </c>
      <c r="B82" s="30" t="s">
        <v>223</v>
      </c>
      <c r="C82" s="141"/>
      <c r="D82" s="141"/>
      <c r="E82" s="141"/>
      <c r="F82" s="141"/>
      <c r="G82" s="138">
        <f>J82+M82+O82+R82</f>
        <v>48196.799999999996</v>
      </c>
      <c r="H82" s="138"/>
      <c r="I82" s="9"/>
      <c r="J82" s="138">
        <f>48218.46-21.66</f>
        <v>48196.799999999996</v>
      </c>
      <c r="K82" s="138"/>
      <c r="L82" s="138"/>
      <c r="M82" s="138"/>
      <c r="N82" s="138"/>
      <c r="O82" s="138"/>
      <c r="P82" s="138"/>
      <c r="Q82" s="138"/>
      <c r="R82" s="123"/>
      <c r="S82" s="95"/>
    </row>
    <row r="83" spans="1:19" ht="33">
      <c r="A83" s="27" t="s">
        <v>224</v>
      </c>
      <c r="B83" s="30" t="s">
        <v>75</v>
      </c>
      <c r="C83" s="141"/>
      <c r="D83" s="141"/>
      <c r="E83" s="141"/>
      <c r="F83" s="141"/>
      <c r="G83" s="138"/>
      <c r="H83" s="138"/>
      <c r="I83" s="111"/>
      <c r="J83" s="138"/>
      <c r="K83" s="138"/>
      <c r="L83" s="138"/>
      <c r="M83" s="138"/>
      <c r="N83" s="138"/>
      <c r="O83" s="138"/>
      <c r="P83" s="138"/>
      <c r="Q83" s="138"/>
      <c r="R83" s="123"/>
      <c r="S83" s="116"/>
    </row>
    <row r="84" spans="1:19">
      <c r="A84" s="27" t="s">
        <v>225</v>
      </c>
      <c r="B84" s="30" t="s">
        <v>76</v>
      </c>
      <c r="C84" s="141"/>
      <c r="D84" s="141"/>
      <c r="E84" s="141"/>
      <c r="F84" s="141"/>
      <c r="G84" s="138"/>
      <c r="H84" s="138"/>
      <c r="I84" s="111"/>
      <c r="J84" s="138"/>
      <c r="K84" s="138"/>
      <c r="L84" s="138"/>
      <c r="M84" s="138"/>
      <c r="N84" s="138"/>
      <c r="O84" s="138"/>
      <c r="P84" s="138"/>
      <c r="Q84" s="138"/>
      <c r="R84" s="123"/>
      <c r="S84" s="116"/>
    </row>
    <row r="85" spans="1:19" ht="33">
      <c r="A85" s="27" t="s">
        <v>226</v>
      </c>
      <c r="B85" s="28" t="s">
        <v>227</v>
      </c>
      <c r="C85" s="141"/>
      <c r="D85" s="141"/>
      <c r="E85" s="141"/>
      <c r="F85" s="141"/>
      <c r="G85" s="138">
        <f>J85+M85+O85+R85+S85</f>
        <v>649872</v>
      </c>
      <c r="H85" s="138"/>
      <c r="I85" s="111"/>
      <c r="J85" s="138">
        <f>650000-128</f>
        <v>649872</v>
      </c>
      <c r="K85" s="138"/>
      <c r="L85" s="138"/>
      <c r="M85" s="138"/>
      <c r="N85" s="138"/>
      <c r="O85" s="138"/>
      <c r="P85" s="138"/>
      <c r="Q85" s="138"/>
      <c r="R85" s="123"/>
      <c r="S85" s="116"/>
    </row>
    <row r="86" spans="1:19" ht="49.5">
      <c r="A86" s="27" t="s">
        <v>228</v>
      </c>
      <c r="B86" s="28" t="s">
        <v>78</v>
      </c>
      <c r="C86" s="108" t="s">
        <v>202</v>
      </c>
      <c r="D86" s="108" t="s">
        <v>59</v>
      </c>
      <c r="E86" s="141" t="s">
        <v>135</v>
      </c>
      <c r="F86" s="141"/>
      <c r="G86" s="138"/>
      <c r="H86" s="138"/>
      <c r="I86" s="111"/>
      <c r="J86" s="138"/>
      <c r="K86" s="138"/>
      <c r="L86" s="138"/>
      <c r="M86" s="138"/>
      <c r="N86" s="138"/>
      <c r="O86" s="138"/>
      <c r="P86" s="138"/>
      <c r="Q86" s="138"/>
      <c r="R86" s="123"/>
      <c r="S86" s="116"/>
    </row>
    <row r="87" spans="1:19" ht="99">
      <c r="A87" s="27" t="s">
        <v>229</v>
      </c>
      <c r="B87" s="28" t="s">
        <v>230</v>
      </c>
      <c r="C87" s="108" t="s">
        <v>202</v>
      </c>
      <c r="D87" s="108" t="s">
        <v>59</v>
      </c>
      <c r="E87" s="141" t="s">
        <v>135</v>
      </c>
      <c r="F87" s="141"/>
      <c r="G87" s="138">
        <f t="shared" ref="G87:G105" si="1">J87+M87+O87+R87+S87</f>
        <v>55456.050000000047</v>
      </c>
      <c r="H87" s="138"/>
      <c r="I87" s="111"/>
      <c r="J87" s="138">
        <f>1400000-1344543.95</f>
        <v>55456.050000000047</v>
      </c>
      <c r="K87" s="138"/>
      <c r="L87" s="138"/>
      <c r="M87" s="138"/>
      <c r="N87" s="138"/>
      <c r="O87" s="138"/>
      <c r="P87" s="138"/>
      <c r="Q87" s="138"/>
      <c r="R87" s="123"/>
      <c r="S87" s="116"/>
    </row>
    <row r="88" spans="1:19" ht="166.5" customHeight="1">
      <c r="A88" s="27" t="s">
        <v>231</v>
      </c>
      <c r="B88" s="28" t="s">
        <v>271</v>
      </c>
      <c r="C88" s="108" t="s">
        <v>262</v>
      </c>
      <c r="D88" s="108">
        <v>2020</v>
      </c>
      <c r="E88" s="141" t="s">
        <v>135</v>
      </c>
      <c r="F88" s="141"/>
      <c r="G88" s="138">
        <f t="shared" si="1"/>
        <v>6497400</v>
      </c>
      <c r="H88" s="138"/>
      <c r="I88" s="111"/>
      <c r="J88" s="138"/>
      <c r="K88" s="138"/>
      <c r="L88" s="138"/>
      <c r="M88" s="138"/>
      <c r="N88" s="138"/>
      <c r="O88" s="138"/>
      <c r="P88" s="138"/>
      <c r="Q88" s="138"/>
      <c r="R88" s="123"/>
      <c r="S88" s="116">
        <v>6497400</v>
      </c>
    </row>
    <row r="89" spans="1:19" ht="166.5" customHeight="1">
      <c r="A89" s="101" t="s">
        <v>235</v>
      </c>
      <c r="B89" s="28" t="s">
        <v>272</v>
      </c>
      <c r="C89" s="108" t="s">
        <v>234</v>
      </c>
      <c r="D89" s="107">
        <v>2020</v>
      </c>
      <c r="E89" s="163" t="s">
        <v>135</v>
      </c>
      <c r="F89" s="163"/>
      <c r="G89" s="160">
        <f t="shared" si="1"/>
        <v>250000</v>
      </c>
      <c r="H89" s="160"/>
      <c r="I89" s="98"/>
      <c r="J89" s="180"/>
      <c r="K89" s="180"/>
      <c r="L89" s="180"/>
      <c r="M89" s="160"/>
      <c r="N89" s="160"/>
      <c r="O89" s="160"/>
      <c r="P89" s="160"/>
      <c r="Q89" s="160"/>
      <c r="R89" s="127"/>
      <c r="S89" s="110">
        <f>250000+8000-8000</f>
        <v>250000</v>
      </c>
    </row>
    <row r="90" spans="1:19" ht="114.75" customHeight="1">
      <c r="A90" s="101" t="s">
        <v>236</v>
      </c>
      <c r="B90" s="28" t="s">
        <v>270</v>
      </c>
      <c r="C90" s="108" t="s">
        <v>234</v>
      </c>
      <c r="D90" s="107">
        <v>2020</v>
      </c>
      <c r="E90" s="163" t="s">
        <v>135</v>
      </c>
      <c r="F90" s="163"/>
      <c r="G90" s="160">
        <f t="shared" si="1"/>
        <v>212173.71</v>
      </c>
      <c r="H90" s="160"/>
      <c r="I90" s="98"/>
      <c r="J90" s="180"/>
      <c r="K90" s="180"/>
      <c r="L90" s="180"/>
      <c r="M90" s="160"/>
      <c r="N90" s="160"/>
      <c r="O90" s="160"/>
      <c r="P90" s="160"/>
      <c r="Q90" s="160"/>
      <c r="R90" s="127"/>
      <c r="S90" s="106">
        <f>34800+169373.71+8000</f>
        <v>212173.71</v>
      </c>
    </row>
    <row r="91" spans="1:19" ht="163.5" customHeight="1">
      <c r="A91" s="101" t="s">
        <v>239</v>
      </c>
      <c r="B91" s="28" t="s">
        <v>273</v>
      </c>
      <c r="C91" s="108" t="s">
        <v>234</v>
      </c>
      <c r="D91" s="107">
        <v>2020</v>
      </c>
      <c r="E91" s="163" t="s">
        <v>135</v>
      </c>
      <c r="F91" s="163"/>
      <c r="G91" s="160">
        <f t="shared" si="1"/>
        <v>1408700</v>
      </c>
      <c r="H91" s="160"/>
      <c r="I91" s="98"/>
      <c r="J91" s="180"/>
      <c r="K91" s="180"/>
      <c r="L91" s="180"/>
      <c r="M91" s="160"/>
      <c r="N91" s="160"/>
      <c r="O91" s="160"/>
      <c r="P91" s="160"/>
      <c r="Q91" s="160"/>
      <c r="R91" s="127"/>
      <c r="S91" s="110">
        <v>1408700</v>
      </c>
    </row>
    <row r="92" spans="1:19" ht="128.25" customHeight="1">
      <c r="A92" s="101" t="s">
        <v>240</v>
      </c>
      <c r="B92" s="28" t="s">
        <v>242</v>
      </c>
      <c r="C92" s="108" t="s">
        <v>244</v>
      </c>
      <c r="D92" s="107">
        <v>2020</v>
      </c>
      <c r="E92" s="163" t="s">
        <v>135</v>
      </c>
      <c r="F92" s="163"/>
      <c r="G92" s="160">
        <f t="shared" si="1"/>
        <v>291000</v>
      </c>
      <c r="H92" s="160"/>
      <c r="I92" s="98"/>
      <c r="J92" s="180"/>
      <c r="K92" s="180"/>
      <c r="L92" s="180"/>
      <c r="M92" s="160"/>
      <c r="N92" s="160"/>
      <c r="O92" s="160"/>
      <c r="P92" s="160"/>
      <c r="Q92" s="160"/>
      <c r="R92" s="127"/>
      <c r="S92" s="110">
        <v>291000</v>
      </c>
    </row>
    <row r="93" spans="1:19" ht="127.5" customHeight="1">
      <c r="A93" s="101" t="s">
        <v>241</v>
      </c>
      <c r="B93" s="28" t="s">
        <v>243</v>
      </c>
      <c r="C93" s="108" t="s">
        <v>244</v>
      </c>
      <c r="D93" s="107">
        <v>2020</v>
      </c>
      <c r="E93" s="163" t="s">
        <v>135</v>
      </c>
      <c r="F93" s="163"/>
      <c r="G93" s="160">
        <f t="shared" si="1"/>
        <v>99000</v>
      </c>
      <c r="H93" s="160"/>
      <c r="I93" s="98"/>
      <c r="J93" s="180"/>
      <c r="K93" s="180"/>
      <c r="L93" s="180"/>
      <c r="M93" s="160"/>
      <c r="N93" s="160"/>
      <c r="O93" s="160"/>
      <c r="P93" s="160"/>
      <c r="Q93" s="160"/>
      <c r="R93" s="127"/>
      <c r="S93" s="110">
        <v>99000</v>
      </c>
    </row>
    <row r="94" spans="1:19" ht="102" customHeight="1">
      <c r="A94" s="101" t="s">
        <v>246</v>
      </c>
      <c r="B94" s="28" t="s">
        <v>247</v>
      </c>
      <c r="C94" s="108" t="s">
        <v>234</v>
      </c>
      <c r="D94" s="107">
        <v>2020</v>
      </c>
      <c r="E94" s="163" t="s">
        <v>135</v>
      </c>
      <c r="F94" s="163"/>
      <c r="G94" s="160">
        <f t="shared" si="1"/>
        <v>233000</v>
      </c>
      <c r="H94" s="160"/>
      <c r="I94" s="98"/>
      <c r="J94" s="180"/>
      <c r="K94" s="180"/>
      <c r="L94" s="180"/>
      <c r="M94" s="160"/>
      <c r="N94" s="160"/>
      <c r="O94" s="160"/>
      <c r="P94" s="160"/>
      <c r="Q94" s="110"/>
      <c r="R94" s="127"/>
      <c r="S94" s="110">
        <v>233000</v>
      </c>
    </row>
    <row r="95" spans="1:19" ht="111" customHeight="1">
      <c r="A95" s="101" t="s">
        <v>248</v>
      </c>
      <c r="B95" s="28" t="s">
        <v>263</v>
      </c>
      <c r="C95" s="108" t="s">
        <v>234</v>
      </c>
      <c r="D95" s="107">
        <v>2020</v>
      </c>
      <c r="E95" s="163" t="s">
        <v>135</v>
      </c>
      <c r="F95" s="163"/>
      <c r="G95" s="160">
        <f t="shared" si="1"/>
        <v>1088856</v>
      </c>
      <c r="H95" s="160"/>
      <c r="I95" s="98"/>
      <c r="J95" s="250"/>
      <c r="K95" s="251"/>
      <c r="L95" s="252"/>
      <c r="M95" s="237"/>
      <c r="N95" s="238"/>
      <c r="O95" s="237"/>
      <c r="P95" s="238"/>
      <c r="Q95" s="110"/>
      <c r="R95" s="110"/>
      <c r="S95" s="110">
        <v>1088856</v>
      </c>
    </row>
    <row r="96" spans="1:19" ht="114.75" customHeight="1">
      <c r="A96" s="101" t="s">
        <v>250</v>
      </c>
      <c r="B96" s="28" t="s">
        <v>264</v>
      </c>
      <c r="C96" s="108" t="s">
        <v>234</v>
      </c>
      <c r="D96" s="107">
        <v>2020</v>
      </c>
      <c r="E96" s="163" t="s">
        <v>135</v>
      </c>
      <c r="F96" s="163"/>
      <c r="G96" s="160">
        <f t="shared" si="1"/>
        <v>2400000</v>
      </c>
      <c r="H96" s="160"/>
      <c r="I96" s="98"/>
      <c r="J96" s="250"/>
      <c r="K96" s="251"/>
      <c r="L96" s="252"/>
      <c r="M96" s="237"/>
      <c r="N96" s="238"/>
      <c r="O96" s="237"/>
      <c r="P96" s="238"/>
      <c r="Q96" s="110"/>
      <c r="R96" s="110"/>
      <c r="S96" s="110">
        <v>2400000</v>
      </c>
    </row>
    <row r="97" spans="1:19" ht="108" customHeight="1">
      <c r="A97" s="101" t="s">
        <v>251</v>
      </c>
      <c r="B97" s="28" t="s">
        <v>265</v>
      </c>
      <c r="C97" s="108" t="s">
        <v>234</v>
      </c>
      <c r="D97" s="107">
        <v>2020</v>
      </c>
      <c r="E97" s="163" t="s">
        <v>135</v>
      </c>
      <c r="F97" s="163"/>
      <c r="G97" s="160">
        <f t="shared" si="1"/>
        <v>7939800</v>
      </c>
      <c r="H97" s="160"/>
      <c r="I97" s="98"/>
      <c r="J97" s="250"/>
      <c r="K97" s="251"/>
      <c r="L97" s="252"/>
      <c r="M97" s="237"/>
      <c r="N97" s="238"/>
      <c r="O97" s="237"/>
      <c r="P97" s="238"/>
      <c r="Q97" s="110"/>
      <c r="R97" s="110"/>
      <c r="S97" s="110">
        <v>7939800</v>
      </c>
    </row>
    <row r="98" spans="1:19" ht="108" customHeight="1">
      <c r="A98" s="101" t="s">
        <v>252</v>
      </c>
      <c r="B98" s="28" t="s">
        <v>255</v>
      </c>
      <c r="C98" s="108" t="s">
        <v>234</v>
      </c>
      <c r="D98" s="107">
        <v>2020</v>
      </c>
      <c r="E98" s="163" t="s">
        <v>135</v>
      </c>
      <c r="F98" s="163"/>
      <c r="G98" s="160">
        <f t="shared" si="1"/>
        <v>70000</v>
      </c>
      <c r="H98" s="160"/>
      <c r="I98" s="98"/>
      <c r="J98" s="250"/>
      <c r="K98" s="251"/>
      <c r="L98" s="252"/>
      <c r="M98" s="237"/>
      <c r="N98" s="238"/>
      <c r="O98" s="237"/>
      <c r="P98" s="238"/>
      <c r="Q98" s="110"/>
      <c r="R98" s="110"/>
      <c r="S98" s="110">
        <v>70000</v>
      </c>
    </row>
    <row r="99" spans="1:19" ht="111.75" customHeight="1">
      <c r="A99" s="101" t="s">
        <v>253</v>
      </c>
      <c r="B99" s="28" t="s">
        <v>266</v>
      </c>
      <c r="C99" s="108" t="s">
        <v>234</v>
      </c>
      <c r="D99" s="107">
        <v>2020</v>
      </c>
      <c r="E99" s="163" t="s">
        <v>135</v>
      </c>
      <c r="F99" s="163"/>
      <c r="G99" s="160">
        <f t="shared" si="1"/>
        <v>195000</v>
      </c>
      <c r="H99" s="160"/>
      <c r="I99" s="98"/>
      <c r="J99" s="250"/>
      <c r="K99" s="251"/>
      <c r="L99" s="252"/>
      <c r="M99" s="237"/>
      <c r="N99" s="238"/>
      <c r="O99" s="237"/>
      <c r="P99" s="238"/>
      <c r="Q99" s="110"/>
      <c r="R99" s="110"/>
      <c r="S99" s="110">
        <v>195000</v>
      </c>
    </row>
    <row r="100" spans="1:19" ht="111.75" customHeight="1">
      <c r="A100" s="101" t="s">
        <v>254</v>
      </c>
      <c r="B100" s="28" t="s">
        <v>258</v>
      </c>
      <c r="C100" s="108" t="s">
        <v>234</v>
      </c>
      <c r="D100" s="107">
        <v>2020</v>
      </c>
      <c r="E100" s="163" t="s">
        <v>135</v>
      </c>
      <c r="F100" s="163"/>
      <c r="G100" s="160">
        <f t="shared" si="1"/>
        <v>92000</v>
      </c>
      <c r="H100" s="160"/>
      <c r="I100" s="98"/>
      <c r="J100" s="250"/>
      <c r="K100" s="251"/>
      <c r="L100" s="252"/>
      <c r="M100" s="237"/>
      <c r="N100" s="238"/>
      <c r="O100" s="237"/>
      <c r="P100" s="238"/>
      <c r="Q100" s="110"/>
      <c r="R100" s="110"/>
      <c r="S100" s="110">
        <v>92000</v>
      </c>
    </row>
    <row r="101" spans="1:19" ht="107.25" customHeight="1">
      <c r="A101" s="101" t="s">
        <v>256</v>
      </c>
      <c r="B101" s="28" t="s">
        <v>267</v>
      </c>
      <c r="C101" s="108" t="s">
        <v>234</v>
      </c>
      <c r="D101" s="107">
        <v>2020</v>
      </c>
      <c r="E101" s="163" t="s">
        <v>135</v>
      </c>
      <c r="F101" s="163"/>
      <c r="G101" s="160">
        <f t="shared" si="1"/>
        <v>200000</v>
      </c>
      <c r="H101" s="160"/>
      <c r="I101" s="98"/>
      <c r="J101" s="250"/>
      <c r="K101" s="251"/>
      <c r="L101" s="252"/>
      <c r="M101" s="237"/>
      <c r="N101" s="238"/>
      <c r="O101" s="237"/>
      <c r="P101" s="238"/>
      <c r="Q101" s="110"/>
      <c r="R101" s="110"/>
      <c r="S101" s="110">
        <v>200000</v>
      </c>
    </row>
    <row r="102" spans="1:19" ht="126.75" customHeight="1">
      <c r="A102" s="101" t="s">
        <v>257</v>
      </c>
      <c r="B102" s="28" t="s">
        <v>268</v>
      </c>
      <c r="C102" s="108" t="s">
        <v>234</v>
      </c>
      <c r="D102" s="107">
        <v>2020</v>
      </c>
      <c r="E102" s="163" t="s">
        <v>135</v>
      </c>
      <c r="F102" s="163"/>
      <c r="G102" s="160">
        <f t="shared" si="1"/>
        <v>300000</v>
      </c>
      <c r="H102" s="160"/>
      <c r="I102" s="98"/>
      <c r="J102" s="250"/>
      <c r="K102" s="251"/>
      <c r="L102" s="252"/>
      <c r="M102" s="237"/>
      <c r="N102" s="238"/>
      <c r="O102" s="237"/>
      <c r="P102" s="238"/>
      <c r="Q102" s="110"/>
      <c r="R102" s="110"/>
      <c r="S102" s="110">
        <v>300000</v>
      </c>
    </row>
    <row r="103" spans="1:19" ht="102.75" customHeight="1">
      <c r="A103" s="101" t="s">
        <v>259</v>
      </c>
      <c r="B103" s="28" t="s">
        <v>269</v>
      </c>
      <c r="C103" s="108" t="s">
        <v>234</v>
      </c>
      <c r="D103" s="107">
        <v>2020</v>
      </c>
      <c r="E103" s="163" t="s">
        <v>135</v>
      </c>
      <c r="F103" s="163"/>
      <c r="G103" s="160">
        <f t="shared" si="1"/>
        <v>250000</v>
      </c>
      <c r="H103" s="160"/>
      <c r="I103" s="98"/>
      <c r="J103" s="250"/>
      <c r="K103" s="251"/>
      <c r="L103" s="252"/>
      <c r="M103" s="237"/>
      <c r="N103" s="238"/>
      <c r="O103" s="237"/>
      <c r="P103" s="238"/>
      <c r="Q103" s="110"/>
      <c r="R103" s="110"/>
      <c r="S103" s="110">
        <v>250000</v>
      </c>
    </row>
    <row r="104" spans="1:19" ht="110.25" customHeight="1">
      <c r="A104" s="101" t="s">
        <v>260</v>
      </c>
      <c r="B104" s="28" t="s">
        <v>261</v>
      </c>
      <c r="C104" s="108" t="s">
        <v>234</v>
      </c>
      <c r="D104" s="107">
        <v>2020</v>
      </c>
      <c r="E104" s="163" t="s">
        <v>135</v>
      </c>
      <c r="F104" s="163"/>
      <c r="G104" s="160">
        <f t="shared" si="1"/>
        <v>765000</v>
      </c>
      <c r="H104" s="160"/>
      <c r="I104" s="98"/>
      <c r="J104" s="250"/>
      <c r="K104" s="251"/>
      <c r="L104" s="252"/>
      <c r="M104" s="237"/>
      <c r="N104" s="238"/>
      <c r="O104" s="237"/>
      <c r="P104" s="238"/>
      <c r="Q104" s="110"/>
      <c r="R104" s="110"/>
      <c r="S104" s="110">
        <v>765000</v>
      </c>
    </row>
    <row r="105" spans="1:19">
      <c r="A105" s="30"/>
      <c r="B105" s="139" t="s">
        <v>146</v>
      </c>
      <c r="C105" s="139"/>
      <c r="D105" s="139"/>
      <c r="E105" s="139"/>
      <c r="F105" s="139"/>
      <c r="G105" s="270">
        <f t="shared" si="1"/>
        <v>95197807.450000003</v>
      </c>
      <c r="H105" s="270"/>
      <c r="I105" s="270"/>
      <c r="J105" s="270">
        <f>J19+J20+J23+J25+J26+J31+J32+J35+J37+J40+J44+J45+J46+J48+J49+J51+J55+J57+J58+J60+J67+J68+J69+J70+J80+J81+J82+J83+J84+J85+J86+J87+J16</f>
        <v>7750128.7299999986</v>
      </c>
      <c r="K105" s="270"/>
      <c r="L105" s="270"/>
      <c r="M105" s="270">
        <f>M19+M20+M23+M25+M26+M31+M32+M35+M37+M38+M40+M41+M42+M43+M44+M45+M46+M48+M49+M50+M51+M55+M57+M58+M60+M67+M68+M69+M70+M80+M81+M82+M83+M84+M85+M86+M87+M16</f>
        <v>169193.01</v>
      </c>
      <c r="N105" s="270"/>
      <c r="O105" s="270">
        <f>O19+O20+O23+O25+O26+O31++O35+O37+O38+O40+O42+O44++O45+O46+O48+O50+O49+O51+O55++O57+O58+O60+O67+O68+O69+O71+O72+O73+O74+O75+O76+O77+O79+O78+O80+O81+O82+O83++O84+O85+O86+O32+O43+O41+O87+O16</f>
        <v>170000</v>
      </c>
      <c r="P105" s="270"/>
      <c r="Q105" s="270"/>
      <c r="R105" s="132">
        <f>R12+R13+R19+R20+R23+R25+R26+R28+R31+R33+R35+R37+R38+R40+R42+R44+R45+R46+R48+R50+R49+R51+R55+R57+R58+R60++R67+R68+R69+R71+R72+R73+R74+R75+R76+R77+R78+R79+R80+R81+R82+R83+R84+R85+R86+R32+R43+R41+R87+R16</f>
        <v>6274754</v>
      </c>
      <c r="S105" s="103">
        <f>S14+S17+S28+S33+S52+S53+S88+S15+S89+S90+S64+S16+S91+S92+S93+S94+S95+S96+S97+S98+S99+S100+S101+S102+S103+S104</f>
        <v>80833731.710000008</v>
      </c>
    </row>
    <row r="106" spans="1:19">
      <c r="A106" s="88"/>
      <c r="B106" s="89"/>
      <c r="C106" s="89"/>
      <c r="D106" s="89"/>
      <c r="E106" s="89"/>
      <c r="F106" s="89"/>
      <c r="G106" s="90"/>
      <c r="H106" s="90"/>
      <c r="I106" s="90"/>
      <c r="J106" s="90"/>
      <c r="K106" s="90"/>
      <c r="L106" s="90"/>
      <c r="M106" s="90"/>
      <c r="N106" s="90"/>
      <c r="O106" s="90"/>
      <c r="P106" s="90"/>
      <c r="Q106" s="90"/>
      <c r="R106" s="90"/>
      <c r="S106" s="91"/>
    </row>
    <row r="107" spans="1:19">
      <c r="A107" s="88"/>
      <c r="B107" s="89" t="s">
        <v>154</v>
      </c>
      <c r="C107" s="89"/>
      <c r="D107" s="89"/>
      <c r="E107" s="89"/>
      <c r="F107" s="89"/>
      <c r="G107" s="90"/>
      <c r="H107" s="90"/>
      <c r="I107" s="90"/>
      <c r="J107" s="90"/>
      <c r="K107" s="90"/>
      <c r="L107" s="90"/>
      <c r="M107" s="90"/>
      <c r="N107" s="90"/>
      <c r="O107" s="90"/>
      <c r="P107" s="90"/>
      <c r="Q107" s="90"/>
      <c r="R107" s="90"/>
      <c r="S107" s="91"/>
    </row>
    <row r="108" spans="1:19">
      <c r="S108" s="104"/>
    </row>
    <row r="109" spans="1:19">
      <c r="S109" s="104"/>
    </row>
    <row r="110" spans="1:19">
      <c r="A110" s="271"/>
      <c r="B110" s="271"/>
      <c r="C110" s="271"/>
      <c r="D110" s="271"/>
      <c r="N110" s="272"/>
      <c r="O110" s="273"/>
      <c r="P110" s="273"/>
      <c r="Q110" s="273"/>
      <c r="R110" s="273"/>
      <c r="S110" s="104"/>
    </row>
    <row r="111" spans="1:19">
      <c r="A111" s="79"/>
      <c r="B111" s="79"/>
      <c r="C111" s="79"/>
      <c r="D111" s="79"/>
      <c r="E111" s="79"/>
      <c r="F111" s="79"/>
      <c r="S111" s="104"/>
    </row>
    <row r="116" spans="1:25">
      <c r="A116" s="79"/>
      <c r="B116" s="79"/>
      <c r="C116" s="79"/>
      <c r="D116" s="79"/>
      <c r="E116" s="79"/>
      <c r="F116" s="79"/>
      <c r="S116" s="104"/>
    </row>
    <row r="117" spans="1:25">
      <c r="A117" s="79"/>
      <c r="B117" s="79"/>
      <c r="C117" s="79"/>
      <c r="D117" s="79"/>
      <c r="E117" s="79"/>
      <c r="F117" s="79"/>
      <c r="S117" s="104"/>
      <c r="Y117" s="104"/>
    </row>
    <row r="118" spans="1:25">
      <c r="A118" s="79"/>
      <c r="B118" s="79"/>
      <c r="C118" s="79"/>
      <c r="D118" s="79"/>
      <c r="E118" s="79"/>
      <c r="F118" s="79"/>
      <c r="S118" s="104"/>
    </row>
  </sheetData>
  <mergeCells count="421">
    <mergeCell ref="A110:D110"/>
    <mergeCell ref="N110:R110"/>
    <mergeCell ref="E19:F19"/>
    <mergeCell ref="E20:F20"/>
    <mergeCell ref="E48:F48"/>
    <mergeCell ref="E49:F49"/>
    <mergeCell ref="E50:F50"/>
    <mergeCell ref="E51:F51"/>
    <mergeCell ref="B105:F105"/>
    <mergeCell ref="G105:I105"/>
    <mergeCell ref="J105:L105"/>
    <mergeCell ref="M105:N105"/>
    <mergeCell ref="E102:F102"/>
    <mergeCell ref="G102:H102"/>
    <mergeCell ref="E103:F103"/>
    <mergeCell ref="G103:H103"/>
    <mergeCell ref="E104:F104"/>
    <mergeCell ref="G104:H104"/>
    <mergeCell ref="E99:F99"/>
    <mergeCell ref="G99:H99"/>
    <mergeCell ref="E100:F100"/>
    <mergeCell ref="G100:H100"/>
    <mergeCell ref="E101:F101"/>
    <mergeCell ref="G101:H101"/>
    <mergeCell ref="E97:F97"/>
    <mergeCell ref="G97:H97"/>
    <mergeCell ref="E98:F98"/>
    <mergeCell ref="G98:H98"/>
    <mergeCell ref="O105:Q105"/>
    <mergeCell ref="E95:F95"/>
    <mergeCell ref="G95:H95"/>
    <mergeCell ref="E96:F96"/>
    <mergeCell ref="G96:H96"/>
    <mergeCell ref="J104:L104"/>
    <mergeCell ref="J95:L95"/>
    <mergeCell ref="M95:N95"/>
    <mergeCell ref="O95:P95"/>
    <mergeCell ref="J96:L96"/>
    <mergeCell ref="M96:N96"/>
    <mergeCell ref="O96:P96"/>
    <mergeCell ref="J97:L97"/>
    <mergeCell ref="M97:N97"/>
    <mergeCell ref="O97:P97"/>
    <mergeCell ref="J98:L98"/>
    <mergeCell ref="E94:F94"/>
    <mergeCell ref="G94:H94"/>
    <mergeCell ref="J94:L94"/>
    <mergeCell ref="M94:N94"/>
    <mergeCell ref="O94:P94"/>
    <mergeCell ref="E93:F93"/>
    <mergeCell ref="G93:H93"/>
    <mergeCell ref="J93:L93"/>
    <mergeCell ref="M93:N93"/>
    <mergeCell ref="O93:Q93"/>
    <mergeCell ref="E92:F92"/>
    <mergeCell ref="G92:H92"/>
    <mergeCell ref="J92:L92"/>
    <mergeCell ref="M92:N92"/>
    <mergeCell ref="O92:Q92"/>
    <mergeCell ref="E91:F91"/>
    <mergeCell ref="G91:H91"/>
    <mergeCell ref="J91:L91"/>
    <mergeCell ref="M91:N91"/>
    <mergeCell ref="O91:Q91"/>
    <mergeCell ref="E90:F90"/>
    <mergeCell ref="G90:H90"/>
    <mergeCell ref="J90:L90"/>
    <mergeCell ref="M90:N90"/>
    <mergeCell ref="O90:Q90"/>
    <mergeCell ref="E89:F89"/>
    <mergeCell ref="G89:H89"/>
    <mergeCell ref="J89:L89"/>
    <mergeCell ref="M89:N89"/>
    <mergeCell ref="O89:Q89"/>
    <mergeCell ref="E88:F88"/>
    <mergeCell ref="G88:H88"/>
    <mergeCell ref="J88:L88"/>
    <mergeCell ref="M88:N88"/>
    <mergeCell ref="O88:Q88"/>
    <mergeCell ref="E87:F87"/>
    <mergeCell ref="G87:H87"/>
    <mergeCell ref="J87:L87"/>
    <mergeCell ref="M87:N87"/>
    <mergeCell ref="O87:Q87"/>
    <mergeCell ref="E86:F86"/>
    <mergeCell ref="G86:H86"/>
    <mergeCell ref="J86:L86"/>
    <mergeCell ref="M86:N86"/>
    <mergeCell ref="O86:Q86"/>
    <mergeCell ref="G84:H84"/>
    <mergeCell ref="J84:L84"/>
    <mergeCell ref="M84:N84"/>
    <mergeCell ref="O84:Q84"/>
    <mergeCell ref="G85:H85"/>
    <mergeCell ref="J85:L85"/>
    <mergeCell ref="M85:N85"/>
    <mergeCell ref="O85:Q85"/>
    <mergeCell ref="M81:N81"/>
    <mergeCell ref="O81:Q81"/>
    <mergeCell ref="G79:H79"/>
    <mergeCell ref="J79:L79"/>
    <mergeCell ref="M79:N79"/>
    <mergeCell ref="O79:Q79"/>
    <mergeCell ref="G83:H83"/>
    <mergeCell ref="J83:L83"/>
    <mergeCell ref="M83:N83"/>
    <mergeCell ref="O83:Q83"/>
    <mergeCell ref="C80:C85"/>
    <mergeCell ref="D80:D85"/>
    <mergeCell ref="E80:F85"/>
    <mergeCell ref="G80:I80"/>
    <mergeCell ref="J80:L80"/>
    <mergeCell ref="G77:I77"/>
    <mergeCell ref="J77:L77"/>
    <mergeCell ref="M77:N77"/>
    <mergeCell ref="O77:Q77"/>
    <mergeCell ref="M80:N80"/>
    <mergeCell ref="O80:Q80"/>
    <mergeCell ref="G82:H82"/>
    <mergeCell ref="J82:L82"/>
    <mergeCell ref="M82:N82"/>
    <mergeCell ref="O82:Q82"/>
    <mergeCell ref="C74:C79"/>
    <mergeCell ref="D74:D79"/>
    <mergeCell ref="E74:F79"/>
    <mergeCell ref="G74:I74"/>
    <mergeCell ref="J74:L74"/>
    <mergeCell ref="M74:N74"/>
    <mergeCell ref="O74:Q74"/>
    <mergeCell ref="G81:I81"/>
    <mergeCell ref="J81:L81"/>
    <mergeCell ref="G78:H78"/>
    <mergeCell ref="J78:L78"/>
    <mergeCell ref="M78:N78"/>
    <mergeCell ref="O78:Q78"/>
    <mergeCell ref="G75:I75"/>
    <mergeCell ref="J75:L75"/>
    <mergeCell ref="M75:N75"/>
    <mergeCell ref="O75:Q75"/>
    <mergeCell ref="G76:I76"/>
    <mergeCell ref="J76:L76"/>
    <mergeCell ref="M76:N76"/>
    <mergeCell ref="O76:Q76"/>
    <mergeCell ref="O71:Q71"/>
    <mergeCell ref="G72:I72"/>
    <mergeCell ref="J72:L72"/>
    <mergeCell ref="M72:N72"/>
    <mergeCell ref="O72:Q72"/>
    <mergeCell ref="C71:C73"/>
    <mergeCell ref="D71:D73"/>
    <mergeCell ref="E71:F73"/>
    <mergeCell ref="G71:H71"/>
    <mergeCell ref="J71:L71"/>
    <mergeCell ref="M71:N71"/>
    <mergeCell ref="G73:I73"/>
    <mergeCell ref="J73:L73"/>
    <mergeCell ref="M73:N73"/>
    <mergeCell ref="O73:Q73"/>
    <mergeCell ref="E70:F70"/>
    <mergeCell ref="G70:I70"/>
    <mergeCell ref="J70:L70"/>
    <mergeCell ref="M70:N70"/>
    <mergeCell ref="O70:Q70"/>
    <mergeCell ref="G68:H68"/>
    <mergeCell ref="J68:L68"/>
    <mergeCell ref="M68:N68"/>
    <mergeCell ref="O68:Q68"/>
    <mergeCell ref="G69:I69"/>
    <mergeCell ref="J69:L69"/>
    <mergeCell ref="M69:N69"/>
    <mergeCell ref="O69:Q69"/>
    <mergeCell ref="A65:S65"/>
    <mergeCell ref="A66:S66"/>
    <mergeCell ref="C67:C69"/>
    <mergeCell ref="D67:D69"/>
    <mergeCell ref="E67:F69"/>
    <mergeCell ref="G67:I67"/>
    <mergeCell ref="J67:L67"/>
    <mergeCell ref="M67:N67"/>
    <mergeCell ref="O67:Q67"/>
    <mergeCell ref="A59:S59"/>
    <mergeCell ref="E60:F60"/>
    <mergeCell ref="G60:I60"/>
    <mergeCell ref="J60:L60"/>
    <mergeCell ref="M60:N60"/>
    <mergeCell ref="O60:Q60"/>
    <mergeCell ref="A63:S63"/>
    <mergeCell ref="E64:F64"/>
    <mergeCell ref="G64:H64"/>
    <mergeCell ref="J64:L64"/>
    <mergeCell ref="M64:N64"/>
    <mergeCell ref="O64:Q64"/>
    <mergeCell ref="A61:S61"/>
    <mergeCell ref="E62:F62"/>
    <mergeCell ref="G62:H62"/>
    <mergeCell ref="J62:L62"/>
    <mergeCell ref="M62:N62"/>
    <mergeCell ref="O62:Q62"/>
    <mergeCell ref="A56:S56"/>
    <mergeCell ref="D57:D58"/>
    <mergeCell ref="E57:F58"/>
    <mergeCell ref="G57:I57"/>
    <mergeCell ref="J57:L57"/>
    <mergeCell ref="M57:N57"/>
    <mergeCell ref="O57:Q57"/>
    <mergeCell ref="G58:I58"/>
    <mergeCell ref="J58:L58"/>
    <mergeCell ref="M58:N58"/>
    <mergeCell ref="O58:Q58"/>
    <mergeCell ref="G50:H50"/>
    <mergeCell ref="J50:L50"/>
    <mergeCell ref="M50:N50"/>
    <mergeCell ref="O50:Q50"/>
    <mergeCell ref="A54:S54"/>
    <mergeCell ref="E55:F55"/>
    <mergeCell ref="G55:H55"/>
    <mergeCell ref="J55:L55"/>
    <mergeCell ref="M55:N55"/>
    <mergeCell ref="O55:Q55"/>
    <mergeCell ref="G51:H51"/>
    <mergeCell ref="J51:L51"/>
    <mergeCell ref="M51:N51"/>
    <mergeCell ref="O51:Q51"/>
    <mergeCell ref="E52:F52"/>
    <mergeCell ref="G52:H52"/>
    <mergeCell ref="J52:L52"/>
    <mergeCell ref="M52:N52"/>
    <mergeCell ref="O52:Q52"/>
    <mergeCell ref="E53:F53"/>
    <mergeCell ref="A47:S47"/>
    <mergeCell ref="C48:C49"/>
    <mergeCell ref="G48:I48"/>
    <mergeCell ref="J48:L48"/>
    <mergeCell ref="M48:N48"/>
    <mergeCell ref="O48:Q48"/>
    <mergeCell ref="G49:I49"/>
    <mergeCell ref="E46:F46"/>
    <mergeCell ref="G46:I46"/>
    <mergeCell ref="J46:L46"/>
    <mergeCell ref="M46:N46"/>
    <mergeCell ref="O46:Q46"/>
    <mergeCell ref="J49:L49"/>
    <mergeCell ref="M49:N49"/>
    <mergeCell ref="O49:Q49"/>
    <mergeCell ref="E45:F45"/>
    <mergeCell ref="G45:I45"/>
    <mergeCell ref="J45:L45"/>
    <mergeCell ref="M45:N45"/>
    <mergeCell ref="O45:Q45"/>
    <mergeCell ref="E44:F44"/>
    <mergeCell ref="G44:I44"/>
    <mergeCell ref="J44:L44"/>
    <mergeCell ref="M44:N44"/>
    <mergeCell ref="O44:Q44"/>
    <mergeCell ref="E43:F43"/>
    <mergeCell ref="G43:H43"/>
    <mergeCell ref="J43:L43"/>
    <mergeCell ref="M43:N43"/>
    <mergeCell ref="O43:Q43"/>
    <mergeCell ref="E42:F42"/>
    <mergeCell ref="G42:I42"/>
    <mergeCell ref="J42:L42"/>
    <mergeCell ref="M42:N42"/>
    <mergeCell ref="O42:Q42"/>
    <mergeCell ref="E41:F41"/>
    <mergeCell ref="G41:H41"/>
    <mergeCell ref="J41:L41"/>
    <mergeCell ref="M41:N41"/>
    <mergeCell ref="O41:Q41"/>
    <mergeCell ref="A39:S39"/>
    <mergeCell ref="E40:F40"/>
    <mergeCell ref="G40:H40"/>
    <mergeCell ref="J40:L40"/>
    <mergeCell ref="M40:N40"/>
    <mergeCell ref="O40:Q40"/>
    <mergeCell ref="E38:F38"/>
    <mergeCell ref="G38:I38"/>
    <mergeCell ref="J38:L38"/>
    <mergeCell ref="M38:N38"/>
    <mergeCell ref="O38:Q38"/>
    <mergeCell ref="A36:S36"/>
    <mergeCell ref="E37:F37"/>
    <mergeCell ref="G37:I37"/>
    <mergeCell ref="J37:L37"/>
    <mergeCell ref="M37:N37"/>
    <mergeCell ref="O37:Q37"/>
    <mergeCell ref="A34:S34"/>
    <mergeCell ref="E35:F35"/>
    <mergeCell ref="G35:H35"/>
    <mergeCell ref="J35:L35"/>
    <mergeCell ref="M35:N35"/>
    <mergeCell ref="O35:Q35"/>
    <mergeCell ref="J32:L32"/>
    <mergeCell ref="M32:N32"/>
    <mergeCell ref="O32:Q32"/>
    <mergeCell ref="E33:F33"/>
    <mergeCell ref="G33:H33"/>
    <mergeCell ref="J33:L33"/>
    <mergeCell ref="M33:N33"/>
    <mergeCell ref="O33:Q33"/>
    <mergeCell ref="A29:S30"/>
    <mergeCell ref="C31:C32"/>
    <mergeCell ref="D31:D32"/>
    <mergeCell ref="E31:F32"/>
    <mergeCell ref="G31:H31"/>
    <mergeCell ref="J31:L31"/>
    <mergeCell ref="M31:N31"/>
    <mergeCell ref="O31:Q31"/>
    <mergeCell ref="G32:H32"/>
    <mergeCell ref="J26:L27"/>
    <mergeCell ref="M26:N27"/>
    <mergeCell ref="O26:Q27"/>
    <mergeCell ref="R26:R27"/>
    <mergeCell ref="E28:F28"/>
    <mergeCell ref="G28:H28"/>
    <mergeCell ref="J28:L28"/>
    <mergeCell ref="M28:N28"/>
    <mergeCell ref="O28:Q28"/>
    <mergeCell ref="J23:L24"/>
    <mergeCell ref="M23:N24"/>
    <mergeCell ref="O23:Q24"/>
    <mergeCell ref="R23:R24"/>
    <mergeCell ref="S23:S24"/>
    <mergeCell ref="G25:I25"/>
    <mergeCell ref="J25:L25"/>
    <mergeCell ref="M25:N25"/>
    <mergeCell ref="O25:Q25"/>
    <mergeCell ref="A23:A24"/>
    <mergeCell ref="B23:B24"/>
    <mergeCell ref="C23:C26"/>
    <mergeCell ref="D23:D27"/>
    <mergeCell ref="E23:F27"/>
    <mergeCell ref="G23:I24"/>
    <mergeCell ref="A26:A27"/>
    <mergeCell ref="B26:B27"/>
    <mergeCell ref="G26:I27"/>
    <mergeCell ref="E16:F16"/>
    <mergeCell ref="G16:H16"/>
    <mergeCell ref="J16:L16"/>
    <mergeCell ref="M16:N16"/>
    <mergeCell ref="O16:P16"/>
    <mergeCell ref="A21:S22"/>
    <mergeCell ref="A18:S18"/>
    <mergeCell ref="G19:H19"/>
    <mergeCell ref="J19:L19"/>
    <mergeCell ref="M19:N19"/>
    <mergeCell ref="O19:Q19"/>
    <mergeCell ref="E17:F17"/>
    <mergeCell ref="G17:H17"/>
    <mergeCell ref="J17:L17"/>
    <mergeCell ref="M17:N17"/>
    <mergeCell ref="O17:Q17"/>
    <mergeCell ref="G20:H20"/>
    <mergeCell ref="J20:L20"/>
    <mergeCell ref="M20:N20"/>
    <mergeCell ref="O20:Q20"/>
    <mergeCell ref="E15:F15"/>
    <mergeCell ref="G15:H15"/>
    <mergeCell ref="J15:L15"/>
    <mergeCell ref="M15:N15"/>
    <mergeCell ref="O15:P15"/>
    <mergeCell ref="E14:F14"/>
    <mergeCell ref="G14:H14"/>
    <mergeCell ref="J14:L14"/>
    <mergeCell ref="M14:N14"/>
    <mergeCell ref="O14:Q14"/>
    <mergeCell ref="M13:N13"/>
    <mergeCell ref="O13:Q13"/>
    <mergeCell ref="A10:S10"/>
    <mergeCell ref="A11:S11"/>
    <mergeCell ref="A12:A13"/>
    <mergeCell ref="B12:B13"/>
    <mergeCell ref="C12:C13"/>
    <mergeCell ref="D12:D13"/>
    <mergeCell ref="E12:F13"/>
    <mergeCell ref="G12:H12"/>
    <mergeCell ref="J12:L12"/>
    <mergeCell ref="M12:N12"/>
    <mergeCell ref="O1:S1"/>
    <mergeCell ref="O2:S2"/>
    <mergeCell ref="O3:S3"/>
    <mergeCell ref="O4:S4"/>
    <mergeCell ref="G53:H53"/>
    <mergeCell ref="J53:L53"/>
    <mergeCell ref="M53:N53"/>
    <mergeCell ref="O53:Q53"/>
    <mergeCell ref="A6:S6"/>
    <mergeCell ref="A7:A9"/>
    <mergeCell ref="B7:B9"/>
    <mergeCell ref="C7:C9"/>
    <mergeCell ref="D7:D9"/>
    <mergeCell ref="E7:F9"/>
    <mergeCell ref="G7:S7"/>
    <mergeCell ref="S26:S27"/>
    <mergeCell ref="G8:I9"/>
    <mergeCell ref="J8:S8"/>
    <mergeCell ref="J9:L9"/>
    <mergeCell ref="M9:N9"/>
    <mergeCell ref="O9:Q9"/>
    <mergeCell ref="O12:Q12"/>
    <mergeCell ref="G13:H13"/>
    <mergeCell ref="J13:L13"/>
    <mergeCell ref="J102:L102"/>
    <mergeCell ref="M102:N102"/>
    <mergeCell ref="O102:P102"/>
    <mergeCell ref="J103:L103"/>
    <mergeCell ref="M103:N103"/>
    <mergeCell ref="O103:P103"/>
    <mergeCell ref="M104:N104"/>
    <mergeCell ref="O104:P104"/>
    <mergeCell ref="M98:N98"/>
    <mergeCell ref="O98:P98"/>
    <mergeCell ref="J99:L99"/>
    <mergeCell ref="M99:N99"/>
    <mergeCell ref="O99:P99"/>
    <mergeCell ref="J100:L100"/>
    <mergeCell ref="M100:N100"/>
    <mergeCell ref="O100:P100"/>
    <mergeCell ref="J101:L101"/>
    <mergeCell ref="M101:N101"/>
    <mergeCell ref="O101:P101"/>
  </mergeCells>
  <pageMargins left="0.7" right="0.7" top="0.52" bottom="0.3" header="0.3" footer="0.3"/>
  <pageSetup paperSize="9" scale="61"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2</vt:i4>
      </vt:variant>
    </vt:vector>
  </HeadingPairs>
  <TitlesOfParts>
    <vt:vector size="4" baseType="lpstr">
      <vt:lpstr>поточ_кап</vt:lpstr>
      <vt:lpstr>03.09.2020</vt:lpstr>
      <vt:lpstr>'03.09.2020'!Область_печати</vt:lpstr>
      <vt:lpstr>поточ_кап!Область_печати</vt:lpstr>
    </vt:vector>
  </TitlesOfParts>
  <Company>Grizli777</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Администратор</dc:creator>
  <cp:lastModifiedBy>Администратор</cp:lastModifiedBy>
  <cp:lastPrinted>2020-09-02T17:58:41Z</cp:lastPrinted>
  <dcterms:created xsi:type="dcterms:W3CDTF">2013-02-08T07:02:54Z</dcterms:created>
  <dcterms:modified xsi:type="dcterms:W3CDTF">2020-09-03T05:07:42Z</dcterms:modified>
</cp:coreProperties>
</file>