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18" yWindow="107" windowWidth="13970" windowHeight="8006"/>
  </bookViews>
  <sheets>
    <sheet name="вересень" sheetId="11" r:id="rId1"/>
  </sheets>
  <definedNames>
    <definedName name="_xlnm.Print_Area" localSheetId="0">вересень!$A$1:$J$141</definedName>
  </definedNames>
  <calcPr calcId="144525"/>
</workbook>
</file>

<file path=xl/calcChain.xml><?xml version="1.0" encoding="utf-8"?>
<calcChain xmlns="http://schemas.openxmlformats.org/spreadsheetml/2006/main">
  <c r="H36" i="11" l="1"/>
  <c r="H35" i="11"/>
  <c r="H59" i="11" l="1"/>
  <c r="H133" i="11" l="1"/>
  <c r="H134" i="11"/>
  <c r="J134" i="11"/>
  <c r="H125" i="11"/>
  <c r="I31" i="11"/>
  <c r="J31" i="11"/>
  <c r="G35" i="11"/>
  <c r="G34" i="11"/>
  <c r="I119" i="11" l="1"/>
  <c r="J119" i="11"/>
  <c r="J79" i="11"/>
  <c r="I79" i="11"/>
  <c r="I92" i="11"/>
  <c r="J87" i="11"/>
  <c r="J125" i="11" s="1"/>
  <c r="I87" i="11"/>
  <c r="I125" i="11" s="1"/>
  <c r="J86" i="11"/>
  <c r="I86" i="11"/>
  <c r="J83" i="11"/>
  <c r="I83" i="11"/>
  <c r="J78" i="11"/>
  <c r="I78" i="11"/>
  <c r="J76" i="11"/>
  <c r="I76" i="11"/>
  <c r="H74" i="11"/>
  <c r="H46" i="11" l="1"/>
  <c r="H44" i="11" s="1"/>
  <c r="I44" i="11"/>
  <c r="J43" i="11"/>
  <c r="I43" i="11"/>
  <c r="H43" i="11"/>
  <c r="H40" i="11" l="1"/>
  <c r="H38" i="11"/>
  <c r="H31" i="11" s="1"/>
  <c r="H54" i="11"/>
  <c r="H53" i="11"/>
  <c r="H55" i="11" l="1"/>
  <c r="G104" i="11"/>
  <c r="H107" i="11"/>
  <c r="H71" i="11"/>
  <c r="H69" i="11"/>
  <c r="I95" i="11" l="1"/>
  <c r="H98" i="11"/>
  <c r="J28" i="11"/>
  <c r="J130" i="11" s="1"/>
  <c r="I28" i="11"/>
  <c r="G28" i="11" s="1"/>
  <c r="J20" i="11" l="1"/>
  <c r="I130" i="11"/>
  <c r="I29" i="11"/>
  <c r="I20" i="11" s="1"/>
  <c r="H27" i="11"/>
  <c r="H119" i="11" s="1"/>
  <c r="H21" i="11"/>
  <c r="H121" i="11" l="1"/>
  <c r="I121" i="11"/>
  <c r="J121" i="11"/>
  <c r="H62" i="11"/>
  <c r="H61" i="11" s="1"/>
  <c r="I62" i="11"/>
  <c r="J62" i="11"/>
  <c r="G63" i="11"/>
  <c r="G44" i="11"/>
  <c r="G138" i="11"/>
  <c r="J137" i="11"/>
  <c r="I137" i="11"/>
  <c r="H137" i="11"/>
  <c r="J136" i="11"/>
  <c r="J135" i="11"/>
  <c r="I135" i="11"/>
  <c r="H135" i="11"/>
  <c r="J132" i="11"/>
  <c r="I132" i="11"/>
  <c r="H132" i="11"/>
  <c r="J131" i="11"/>
  <c r="I131" i="11"/>
  <c r="H131" i="11"/>
  <c r="J129" i="11"/>
  <c r="I129" i="11"/>
  <c r="H129" i="11"/>
  <c r="J128" i="11"/>
  <c r="I128" i="11"/>
  <c r="H128" i="11"/>
  <c r="J127" i="11"/>
  <c r="I127" i="11"/>
  <c r="J126" i="11"/>
  <c r="I126" i="11"/>
  <c r="H126" i="11"/>
  <c r="G123" i="11"/>
  <c r="J122" i="11"/>
  <c r="I122" i="11"/>
  <c r="H122" i="11"/>
  <c r="J120" i="11"/>
  <c r="I120" i="11"/>
  <c r="H120" i="11"/>
  <c r="J118" i="11"/>
  <c r="I118" i="11"/>
  <c r="H118" i="11"/>
  <c r="J117" i="11"/>
  <c r="I117" i="11"/>
  <c r="H117" i="11"/>
  <c r="J116" i="11"/>
  <c r="I116" i="11"/>
  <c r="J115" i="11"/>
  <c r="I115" i="11"/>
  <c r="J114" i="11"/>
  <c r="H114" i="11"/>
  <c r="G113" i="11"/>
  <c r="J111" i="11"/>
  <c r="I111" i="11"/>
  <c r="J110" i="11"/>
  <c r="I110" i="11"/>
  <c r="H110" i="11"/>
  <c r="J109" i="11"/>
  <c r="I109" i="11"/>
  <c r="H109" i="11"/>
  <c r="G107" i="11"/>
  <c r="G110" i="11" s="1"/>
  <c r="I106" i="11"/>
  <c r="I136" i="11" s="1"/>
  <c r="H106" i="11"/>
  <c r="H136" i="11" s="1"/>
  <c r="G105" i="11"/>
  <c r="G135" i="11" s="1"/>
  <c r="H103" i="11"/>
  <c r="G102" i="11"/>
  <c r="G129" i="11" s="1"/>
  <c r="G101" i="11"/>
  <c r="G137" i="11" s="1"/>
  <c r="J100" i="11"/>
  <c r="J99" i="11" s="1"/>
  <c r="I100" i="11"/>
  <c r="I99" i="11" s="1"/>
  <c r="G98" i="11"/>
  <c r="J97" i="11"/>
  <c r="J96" i="11" s="1"/>
  <c r="I97" i="11"/>
  <c r="I96" i="11" s="1"/>
  <c r="H97" i="11"/>
  <c r="H96" i="11" s="1"/>
  <c r="G95" i="11"/>
  <c r="G94" i="11" s="1"/>
  <c r="G93" i="11" s="1"/>
  <c r="J94" i="11"/>
  <c r="J93" i="11" s="1"/>
  <c r="I94" i="11"/>
  <c r="I93" i="11" s="1"/>
  <c r="H94" i="11"/>
  <c r="H93" i="11" s="1"/>
  <c r="G92" i="11"/>
  <c r="G91" i="11"/>
  <c r="G90" i="11"/>
  <c r="I89" i="11"/>
  <c r="I88" i="11"/>
  <c r="I133" i="11" s="1"/>
  <c r="G87" i="11"/>
  <c r="G86" i="11"/>
  <c r="H85" i="11"/>
  <c r="G85" i="11" s="1"/>
  <c r="G84" i="11"/>
  <c r="G83" i="11"/>
  <c r="G131" i="11" s="1"/>
  <c r="G82" i="11"/>
  <c r="G120" i="11" s="1"/>
  <c r="H81" i="11"/>
  <c r="H79" i="11" s="1"/>
  <c r="G80" i="11"/>
  <c r="G78" i="11"/>
  <c r="G77" i="11"/>
  <c r="G76" i="11"/>
  <c r="G75" i="11"/>
  <c r="G71" i="11"/>
  <c r="G70" i="11"/>
  <c r="G69" i="11"/>
  <c r="G68" i="11"/>
  <c r="G67" i="11"/>
  <c r="J66" i="11"/>
  <c r="J65" i="11" s="1"/>
  <c r="I66" i="11"/>
  <c r="I65" i="11" s="1"/>
  <c r="H66" i="11"/>
  <c r="H65" i="11" s="1"/>
  <c r="G64" i="11"/>
  <c r="J61" i="11"/>
  <c r="I61" i="11"/>
  <c r="G60" i="11"/>
  <c r="G132" i="11" s="1"/>
  <c r="G59" i="11"/>
  <c r="G58" i="11"/>
  <c r="H57" i="11"/>
  <c r="H50" i="11" s="1"/>
  <c r="H49" i="11" s="1"/>
  <c r="G56" i="11"/>
  <c r="G55" i="11"/>
  <c r="G54" i="11"/>
  <c r="G53" i="11"/>
  <c r="G52" i="11"/>
  <c r="G51" i="11"/>
  <c r="J50" i="11"/>
  <c r="J49" i="11" s="1"/>
  <c r="I50" i="11"/>
  <c r="I49" i="11" s="1"/>
  <c r="G48" i="11"/>
  <c r="G47" i="11"/>
  <c r="G46" i="11"/>
  <c r="G45" i="11"/>
  <c r="J42" i="11"/>
  <c r="J41" i="11" s="1"/>
  <c r="I112" i="11"/>
  <c r="I42" i="11"/>
  <c r="I41" i="11" s="1"/>
  <c r="G40" i="11"/>
  <c r="G109" i="11" s="1"/>
  <c r="G39" i="11"/>
  <c r="H127" i="11"/>
  <c r="G37" i="11"/>
  <c r="G36" i="11"/>
  <c r="G33" i="11"/>
  <c r="G117" i="11" s="1"/>
  <c r="G32" i="11"/>
  <c r="J30" i="11"/>
  <c r="I30" i="11"/>
  <c r="I114" i="11"/>
  <c r="G29" i="11"/>
  <c r="G27" i="11"/>
  <c r="G26" i="11"/>
  <c r="G25" i="11"/>
  <c r="G122" i="11" s="1"/>
  <c r="G24" i="11"/>
  <c r="H23" i="11"/>
  <c r="G23" i="11" s="1"/>
  <c r="G22" i="11"/>
  <c r="G21" i="11"/>
  <c r="J19" i="11"/>
  <c r="I19" i="11"/>
  <c r="G125" i="11" l="1"/>
  <c r="G89" i="11"/>
  <c r="G134" i="11" s="1"/>
  <c r="I134" i="11"/>
  <c r="G119" i="11"/>
  <c r="G62" i="11"/>
  <c r="G61" i="11" s="1"/>
  <c r="G126" i="11"/>
  <c r="G115" i="11"/>
  <c r="H20" i="11"/>
  <c r="H19" i="11" s="1"/>
  <c r="G103" i="11"/>
  <c r="G130" i="11" s="1"/>
  <c r="H100" i="11"/>
  <c r="H130" i="11"/>
  <c r="H115" i="11"/>
  <c r="G118" i="11"/>
  <c r="G88" i="11"/>
  <c r="G133" i="11" s="1"/>
  <c r="I74" i="11"/>
  <c r="I124" i="11" s="1"/>
  <c r="H116" i="11"/>
  <c r="G20" i="11"/>
  <c r="G19" i="11" s="1"/>
  <c r="G128" i="11"/>
  <c r="G66" i="11"/>
  <c r="G65" i="11" s="1"/>
  <c r="G97" i="11"/>
  <c r="G96" i="11" s="1"/>
  <c r="G121" i="11"/>
  <c r="G111" i="11"/>
  <c r="G114" i="11"/>
  <c r="G43" i="11"/>
  <c r="G42" i="11" s="1"/>
  <c r="G41" i="11" s="1"/>
  <c r="H112" i="11"/>
  <c r="H42" i="11"/>
  <c r="H41" i="11" s="1"/>
  <c r="H124" i="11"/>
  <c r="H73" i="11"/>
  <c r="H72" i="11" s="1"/>
  <c r="G79" i="11"/>
  <c r="J88" i="11"/>
  <c r="H111" i="11"/>
  <c r="G38" i="11"/>
  <c r="G127" i="11" s="1"/>
  <c r="G57" i="11"/>
  <c r="G50" i="11" s="1"/>
  <c r="G49" i="11" s="1"/>
  <c r="G106" i="11"/>
  <c r="G136" i="11" s="1"/>
  <c r="G81" i="11"/>
  <c r="G116" i="11" s="1"/>
  <c r="J112" i="11"/>
  <c r="H30" i="11"/>
  <c r="J74" i="11" l="1"/>
  <c r="J124" i="11" s="1"/>
  <c r="J133" i="11"/>
  <c r="G31" i="11"/>
  <c r="G30" i="11" s="1"/>
  <c r="I73" i="11"/>
  <c r="I72" i="11" s="1"/>
  <c r="I108" i="11" s="1"/>
  <c r="G74" i="11"/>
  <c r="G73" i="11" s="1"/>
  <c r="G72" i="11" s="1"/>
  <c r="G112" i="11"/>
  <c r="J73" i="11"/>
  <c r="J72" i="11" s="1"/>
  <c r="J108" i="11" s="1"/>
  <c r="H99" i="11"/>
  <c r="H108" i="11" s="1"/>
  <c r="G100" i="11"/>
  <c r="G99" i="11" s="1"/>
  <c r="G124" i="11"/>
  <c r="G108" i="11" l="1"/>
</calcChain>
</file>

<file path=xl/comments1.xml><?xml version="1.0" encoding="utf-8"?>
<comments xmlns="http://schemas.openxmlformats.org/spreadsheetml/2006/main">
  <authors>
    <author>Автор</author>
  </authors>
  <commentList>
    <comment ref="H64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серпенвий заспів
</t>
        </r>
      </text>
    </comment>
    <comment ref="I64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придбання предметів мистецтва
</t>
        </r>
      </text>
    </comment>
  </commentList>
</comments>
</file>

<file path=xl/sharedStrings.xml><?xml version="1.0" encoding="utf-8"?>
<sst xmlns="http://schemas.openxmlformats.org/spreadsheetml/2006/main" count="493" uniqueCount="290">
  <si>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</si>
  <si>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</si>
  <si>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</si>
  <si>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</si>
  <si>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</si>
  <si>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0600000</t>
  </si>
  <si>
    <t>0610000</t>
  </si>
  <si>
    <t>0611010</t>
  </si>
  <si>
    <t>Надання дошкільної освіти</t>
  </si>
  <si>
    <t>Код Функціональної класифікації видатків та кредитування бюджету</t>
  </si>
  <si>
    <t>0200000</t>
  </si>
  <si>
    <t>Виконавчий комітет Чорноморської міської ради Одеської області</t>
  </si>
  <si>
    <t>0210000</t>
  </si>
  <si>
    <t>0217610</t>
  </si>
  <si>
    <t>Сприяння розвитку малого та середнього підприємництва</t>
  </si>
  <si>
    <t>0411</t>
  </si>
  <si>
    <t>1000000</t>
  </si>
  <si>
    <t>1010000</t>
  </si>
  <si>
    <t>1200000</t>
  </si>
  <si>
    <t>1210000</t>
  </si>
  <si>
    <t>1213210</t>
  </si>
  <si>
    <t>0218220</t>
  </si>
  <si>
    <t>8220</t>
  </si>
  <si>
    <t>0380</t>
  </si>
  <si>
    <t>Заходи та роботи з мобілізаційної підготовки місцевого значення</t>
  </si>
  <si>
    <t>0213242</t>
  </si>
  <si>
    <t>3242</t>
  </si>
  <si>
    <t>1090</t>
  </si>
  <si>
    <t xml:space="preserve">Інші заходи у сфері соціального захисту і соціального забезпечення </t>
  </si>
  <si>
    <t>0910</t>
  </si>
  <si>
    <t>0613140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</si>
  <si>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</si>
  <si>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0800000</t>
  </si>
  <si>
    <t>0810000</t>
  </si>
  <si>
    <t>1216030</t>
  </si>
  <si>
    <t>0620</t>
  </si>
  <si>
    <t>1500000</t>
  </si>
  <si>
    <t>1510000</t>
  </si>
  <si>
    <t>0610</t>
  </si>
  <si>
    <t>1216011</t>
  </si>
  <si>
    <t>Експлуатація та технічне обслуговування житлового фонду</t>
  </si>
  <si>
    <t>0218340</t>
  </si>
  <si>
    <t>0540</t>
  </si>
  <si>
    <t>Природоохоронні заходи за рахунок цільових фондів</t>
  </si>
  <si>
    <t>0490</t>
  </si>
  <si>
    <t>0180</t>
  </si>
  <si>
    <t>1100000</t>
  </si>
  <si>
    <t>1110000</t>
  </si>
  <si>
    <t>0613242</t>
  </si>
  <si>
    <t>Утримання та забезпечення діяльності центрів соціальних служб для сім'ї, дітей та молоді</t>
  </si>
  <si>
    <t>0813121</t>
  </si>
  <si>
    <t>0210180</t>
  </si>
  <si>
    <t>0133</t>
  </si>
  <si>
    <t>1113140</t>
  </si>
  <si>
    <t>3140</t>
  </si>
  <si>
    <t>1040</t>
  </si>
  <si>
    <t xml:space="preserve">Міська програма створення страхового фонду документації міста Чорноморська на 2018-2022 роки </t>
  </si>
  <si>
    <t>Міська програма підтримки малого підприємництва в місті Чорноморську Одеської області на 2018-2020 роки</t>
  </si>
  <si>
    <t>Програма розвитку туризму та курорту у м. Чорноморську Одеської області на 2018-2020 роки</t>
  </si>
  <si>
    <t>Міська цільова програма соціального захисту та соціальної підтримки ветеранів, інвалідів, одиноких пенсіонерів,  малозабезпечених верств населення, молоді, сімей з дітьми, дітей-сиріт та дітей, позбавлених батьківського піклування, Чорноморської територіальної громади на 2016-2020 роки</t>
  </si>
  <si>
    <t>Міська програма соціального захисту ветеранів педагогічної праці</t>
  </si>
  <si>
    <t>0213112</t>
  </si>
  <si>
    <t>Заходи державної політики з питань дітей та їх соціального захисту</t>
  </si>
  <si>
    <t>0813242</t>
  </si>
  <si>
    <t xml:space="preserve"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 </t>
  </si>
  <si>
    <t>0813180</t>
  </si>
  <si>
    <t>1010</t>
  </si>
  <si>
    <t>Надання соціальних гарантій  фізичним особам, які надають соціальні послуги громадянам похилого віку,  особам з інвалідністю,  дітям з інвалідністю,  хворим, які не здатні до самообслуговування і потребують сторонньої допомоги</t>
  </si>
  <si>
    <t>0813160</t>
  </si>
  <si>
    <t>1030</t>
  </si>
  <si>
    <t>Надання інших пільг окремим категоріям громадян відповідно до законодавства</t>
  </si>
  <si>
    <t>0813032</t>
  </si>
  <si>
    <t>0813031</t>
  </si>
  <si>
    <t>Організація благоустрою  населених пунктів</t>
  </si>
  <si>
    <t>0722</t>
  </si>
  <si>
    <t>1217350</t>
  </si>
  <si>
    <t>0443</t>
  </si>
  <si>
    <t>Розроблення схем планування та забудови територій (містобудівної документації)</t>
  </si>
  <si>
    <t>Міська цільова програма підтримки Чорноморського міського військового комісаріату, проведення мобілізаційної підготовки військовозобов`язаних                       м. Чорноморська та забезпечення заходів, пов`язаних із виконанням військового обов`язку, призовом громадян України на строкову військову службу до лав Збройних Сил України та інших військових формувань на 2018-2020 роки</t>
  </si>
  <si>
    <t>Міська цільова соціальна програма розвитку цивільного захисту на 2016-2020 роки</t>
  </si>
  <si>
    <t>1218340</t>
  </si>
  <si>
    <t>Програма розвитку у сфері житлово-комунального господарства в межах території Чорноморської міської ради Одеської області на 2019-2023 роки</t>
  </si>
  <si>
    <t>1216013</t>
  </si>
  <si>
    <t>Забезпечення діяльності водопровідно-каналізаційного господарства</t>
  </si>
  <si>
    <t>1216012</t>
  </si>
  <si>
    <t>Забезпечення діяльності з виробництва, транспортування, постачання теплової енергії</t>
  </si>
  <si>
    <t>1216015</t>
  </si>
  <si>
    <t>Забезпечення надійної та безперебійної експлуатації ліфтів</t>
  </si>
  <si>
    <t>1216017</t>
  </si>
  <si>
    <t>0456</t>
  </si>
  <si>
    <t>1217461</t>
  </si>
  <si>
    <t>Утримання та розвиток автомобільних доріг та дорожньої інфраструктури за рахунок коштів місцевого бюджету</t>
  </si>
  <si>
    <t>0470</t>
  </si>
  <si>
    <t>Заходи з енергозбереження</t>
  </si>
  <si>
    <t>1113242</t>
  </si>
  <si>
    <t>0731</t>
  </si>
  <si>
    <t>Багатопрофільна стаціонарна медична допомога населенню</t>
  </si>
  <si>
    <t xml:space="preserve">Міська   програма "Здоров’я населення   Чорноморської  територіальної громади"                на    2016 - 2020   роки </t>
  </si>
  <si>
    <t>Міська програма регулювання чисельності безпритульних тварин у м. Чорноморську Одеської області на 2018-2023 роки</t>
  </si>
  <si>
    <t>Програма енергозбереження та енергоефективності Чорноморської міської ради Одеської області на 2019-2022 роки</t>
  </si>
  <si>
    <t>Міська комплексна програма відпочинку та оздоровлення дітей на 2019-2021 роки</t>
  </si>
  <si>
    <t>Міська програма розвитку фізкультурно-оздоровчої роботи за місцем проживання населення "Спорт для всіх" на 2019-2021 роки</t>
  </si>
  <si>
    <t>Міська програма протидії злочинності та посилення громадської безпеки на території Чорноморської міської ради Одеської області на 2019-2022 роки</t>
  </si>
  <si>
    <t>7693</t>
  </si>
  <si>
    <t>1014082</t>
  </si>
  <si>
    <t>Інші заходи в галузі культури і мистецтва</t>
  </si>
  <si>
    <t>1115061</t>
  </si>
  <si>
    <t>5061</t>
  </si>
  <si>
    <t>0810</t>
  </si>
  <si>
    <t>Забезпечення діяльності місцевих центрів фізичного здоров я населення "Спорт для всіх" та проведення фізкультурно-масових заходів серед населення регіону</t>
  </si>
  <si>
    <t>3100000</t>
  </si>
  <si>
    <t>Управління комунальної  власності  та земельних відносин Чорноморської  міської ради Одеської області</t>
  </si>
  <si>
    <t>3110000</t>
  </si>
  <si>
    <t>3117693</t>
  </si>
  <si>
    <t>1113133</t>
  </si>
  <si>
    <t>3133</t>
  </si>
  <si>
    <t>Інші заходи та заклади молодіжної політики</t>
  </si>
  <si>
    <t>0217640</t>
  </si>
  <si>
    <t>7640</t>
  </si>
  <si>
    <t>Міська комплексна програма "Молодь Чорноморська" на 2019-2021 роки</t>
  </si>
  <si>
    <t>0611020</t>
  </si>
  <si>
    <t>1020</t>
  </si>
  <si>
    <t>0921</t>
  </si>
  <si>
    <t>0611162</t>
  </si>
  <si>
    <t>1162</t>
  </si>
  <si>
    <t>0990</t>
  </si>
  <si>
    <t>Інші програми та заходи у сфері освіти</t>
  </si>
  <si>
    <t>Міська програма організаційного забезпечення діяльності роботи Овідіопольського міськрайонного відділу філії Державної установи "Центр пробації" в Одеській області по здійсненню нагляду за особами, засудженими до покарань, не пов'язаних з позбавленням волі та попередження рецидивної злочинності на період 2019-2020 роки</t>
  </si>
  <si>
    <t xml:space="preserve">Міська цільова програма розвитку інформаційної системи містобудівного кадастру на території Чорноморської міської ради Одеської області на 2018-2020 роки </t>
  </si>
  <si>
    <t>Розподіл витрат бюджету міста Чорноморська  на реалізацію міських програм у 2020 році</t>
  </si>
  <si>
    <t>Міська програма модернізації ліфтового господарства Чорноморської міської ради Одеської області на 2019 - 2023 роки</t>
  </si>
  <si>
    <t>12.09.2019 р. 
№ 485-VII</t>
  </si>
  <si>
    <t>(код бюджету)</t>
  </si>
  <si>
    <t>(грн)</t>
  </si>
  <si>
    <t>Чорноморської міської ради</t>
  </si>
  <si>
    <t>Одеської області</t>
  </si>
  <si>
    <t>Відділ освіти Чорноморської  міської ради Одеської області</t>
  </si>
  <si>
    <t>0700000</t>
  </si>
  <si>
    <t>Відділ охорони здоров'я 
Чорноморської міської ради Одеської області</t>
  </si>
  <si>
    <t>0710000</t>
  </si>
  <si>
    <t>Управління соціальної політики Чорноморської  міської ради Одеської області</t>
  </si>
  <si>
    <t>Відділ  культури Чорноморської міської ради  Одеської області</t>
  </si>
  <si>
    <t>Відділ у справах сім`ї , молоді та спорту Чорноморської  міської ради Одеської області</t>
  </si>
  <si>
    <t>Відділ комунального господарства і благоустрою Чорноморської  міської ради Одеської області</t>
  </si>
  <si>
    <t>Управління капітального будівництва Чорноморської міської ради Одеської області</t>
  </si>
  <si>
    <t>УСЬОГО, в тому числі: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</si>
  <si>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</si>
  <si>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</si>
  <si>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міської програми</t>
  </si>
  <si>
    <t>Найменування головного розпорядника коштів міського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</si>
  <si>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Дата і номер документа, яким затверджено міську програму</t>
  </si>
  <si>
    <t>Міська програма інвентаризації об´єктів нерухомості, зелених насаджень та інженерних мереж з метою створення електронного варіанту великомасштабних планшетів та карти території Чорноморської міської ради Одеської області на період 2018-2020 роки</t>
  </si>
  <si>
    <t>Програма охорони довкілля, раціонального використання природних ресурсів та забезпечення екологічної безпеки на території м. Чорноморська Одеської області на 2017-2020 роки</t>
  </si>
  <si>
    <t>Міська комплексна цільова програма підтримки учасників бойових дій та членів їх сімей-жителів м. Чорноморська на 2018-2020 роки</t>
  </si>
  <si>
    <t>Програма зайнятості населення м. Чорноморська Одеської області на 2018-2020 роки</t>
  </si>
  <si>
    <t>09.01.2006р. 
№ 511-IV(зі змінами та доповненнями)</t>
  </si>
  <si>
    <t>06.01.2016 р.  
№ 28-VII (зі змінами та доповненнями)</t>
  </si>
  <si>
    <t>06.01.2016 р. 
№ 29-VII (зі змінами та доповненнями)</t>
  </si>
  <si>
    <t>12.03.2016 р. 
№ 39-VII (зі змінами та доповненнями)</t>
  </si>
  <si>
    <t>12.04.2016  р. 
№ 79-VII (зі змінами та доповненнями)</t>
  </si>
  <si>
    <t>27.01.2017 р.  
№ 191-VII (зі змінами та доповненнями)</t>
  </si>
  <si>
    <t>16.02.2018 р. 
№ 292-VII</t>
  </si>
  <si>
    <t>16.02.2018 р.  
№ 303-VII</t>
  </si>
  <si>
    <t>16.02.2018 р.  
№ 306-VII</t>
  </si>
  <si>
    <t>16.02.2018 р.  
№ 307-VII (з урахуванням змін та доповнень)</t>
  </si>
  <si>
    <t>12.04.2018 р.  
№ 319-VII (з урахуванням змін та доповнень)</t>
  </si>
  <si>
    <t>12.04.2018 р. 
№ 320-VII</t>
  </si>
  <si>
    <t>12.04.2018 р. 
№ 321-VII</t>
  </si>
  <si>
    <t>12.04.2018 р. 
№ 322-VII</t>
  </si>
  <si>
    <t>12.04.2018 р.  
№ 332-VII</t>
  </si>
  <si>
    <t>19.12.2018 р. 
№ 371- VII</t>
  </si>
  <si>
    <t>01.03.2019 р.  
№ 404-VII</t>
  </si>
  <si>
    <t>01.03.2019 р.  
№ 406-VII</t>
  </si>
  <si>
    <t>01.03.2019 р.  
№ 407-VII</t>
  </si>
  <si>
    <t>01.03.2019 р.  
№ 408-VII</t>
  </si>
  <si>
    <t xml:space="preserve">09.04.2019 р.  
№ 415-VII         </t>
  </si>
  <si>
    <t>09.04.2019 р.  
№ 416-VII</t>
  </si>
  <si>
    <t>09.01.2006р. 
№ 511-IV (зі змінами та доповненнями)</t>
  </si>
  <si>
    <t>Секретар міської ради</t>
  </si>
  <si>
    <t>О.П.Лисиця</t>
  </si>
  <si>
    <t>0712010</t>
  </si>
  <si>
    <t>2010</t>
  </si>
  <si>
    <t>Інші заходи, пов'язані в економічною діяльністю</t>
  </si>
  <si>
    <t xml:space="preserve">Міська програма розвитку земельних відносин та охорони земель Чорноморської міської ради на 2016-2020 роки </t>
  </si>
  <si>
    <t>8340</t>
  </si>
  <si>
    <t>0712100</t>
  </si>
  <si>
    <t>2100</t>
  </si>
  <si>
    <t>Cтоматологічна допомога населенню</t>
  </si>
  <si>
    <t>Інші заходи у сфері соціального захисту і соціального забезпечення</t>
  </si>
  <si>
    <t>3121</t>
  </si>
  <si>
    <t>3112</t>
  </si>
  <si>
    <t>3160</t>
  </si>
  <si>
    <t>3180</t>
  </si>
  <si>
    <t>1060</t>
  </si>
  <si>
    <t>3031</t>
  </si>
  <si>
    <t>3032</t>
  </si>
  <si>
    <t>Надання пільг окремим категоріям громадян з оплати послуг зв`язку</t>
  </si>
  <si>
    <t>3210</t>
  </si>
  <si>
    <t>1050</t>
  </si>
  <si>
    <t>Організація та проведення громадських робіт</t>
  </si>
  <si>
    <t>4082</t>
  </si>
  <si>
    <t>0829</t>
  </si>
  <si>
    <t>7610</t>
  </si>
  <si>
    <t>7350</t>
  </si>
  <si>
    <t xml:space="preserve">Інша діяльність у сфері державного управління </t>
  </si>
  <si>
    <t>6030</t>
  </si>
  <si>
    <t>6011</t>
  </si>
  <si>
    <t>6012</t>
  </si>
  <si>
    <t>6013</t>
  </si>
  <si>
    <t>6015</t>
  </si>
  <si>
    <t>6017</t>
  </si>
  <si>
    <t>Інша діяльність, пов'язана з експлуатацією об'єктів житлово - комунального господарства</t>
  </si>
  <si>
    <t>7461</t>
  </si>
  <si>
    <t>1113123</t>
  </si>
  <si>
    <t>3123</t>
  </si>
  <si>
    <t>Заходи державної політики з питань сім'ї</t>
  </si>
  <si>
    <t>0712144</t>
  </si>
  <si>
    <t>2144</t>
  </si>
  <si>
    <t>0763</t>
  </si>
  <si>
    <t>Централізовані заходи з лікування хворих на цукровий та нецукровий діабет</t>
  </si>
  <si>
    <t>від 20.12.2019   №516-VII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</si>
  <si>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</si>
  <si>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Міська програма забезпечення житлом дітей-сиріт та дітей, позбавлених батьківського піклування, а також осіб та молоді з їх числа на 2020-2022 роки</t>
  </si>
  <si>
    <t>20.12.2019 р.
№ 518-VII</t>
  </si>
  <si>
    <t>Міська програма сприяння діяльності об’єднань співвласників багатоквартирних будинків, житлово-будівельних кооперативів в  багатоквартирних будинках на території Чорноморської міської ради Одеської області  на 2020-2022 роки</t>
  </si>
  <si>
    <t>20.12.2019 р. 
№ 521-VII</t>
  </si>
  <si>
    <t xml:space="preserve">Міська програма удосконалення казначейського обслуговування бюджету міста Чорноморська та забезпечення обслуговування розпорядників та одержувачів бюджетних коштів Управлінням Державної казначейської служби України у м. Чорноморську  Одеської області на 2020 рік </t>
  </si>
  <si>
    <t>21.02.2020 р.
 № 532-VII</t>
  </si>
  <si>
    <t>Міська програма підтримки і розвитку навчально-матеріальної бази та соціального захисту студентів Чорноморського морського коледжу Одеського морського національного університету на 2020 рік</t>
  </si>
  <si>
    <t>17.04.2020 р.
№ 558-VII</t>
  </si>
  <si>
    <t>Міська програма підтримки та розвитку навчально-матеріальної бази Державного навчального закладу "Іллічівський професійний судноремонтний ліцей" на 2020 рік</t>
  </si>
  <si>
    <t>21.02.2020 р. 
№ 536-VII</t>
  </si>
  <si>
    <t>2152</t>
  </si>
  <si>
    <t>0712152</t>
  </si>
  <si>
    <t>Інші програми та заходи у сфері охорони здоров'я</t>
  </si>
  <si>
    <t>0816083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</si>
  <si>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</si>
  <si>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</si>
  <si>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3700000</t>
  </si>
  <si>
    <t>3710000</t>
  </si>
  <si>
    <t>Фінансове управління Чорноморської міської ради Одеської області</t>
  </si>
  <si>
    <t>Фінансове управління  Чорноморської міської ради Одеської області</t>
  </si>
  <si>
    <t>3719800</t>
  </si>
  <si>
    <t>9800</t>
  </si>
  <si>
    <t>Субвенція з місцевого бюджету державному бюджету на виконання програм соціально - економічного розвитку регіонів</t>
  </si>
  <si>
    <t>1216016</t>
  </si>
  <si>
    <t>6016</t>
  </si>
  <si>
    <t>1217130</t>
  </si>
  <si>
    <t>7130</t>
  </si>
  <si>
    <t>Розробка проектів землеустрою</t>
  </si>
  <si>
    <t>1217640</t>
  </si>
  <si>
    <t>1218220</t>
  </si>
  <si>
    <t>1217691</t>
  </si>
  <si>
    <t>7691</t>
  </si>
  <si>
    <t>1490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</si>
  <si>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</si>
  <si>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1517370</t>
  </si>
  <si>
    <t>7370</t>
  </si>
  <si>
    <t>Реалізація інших заходів щодо соціально-економічного розвитку території</t>
  </si>
  <si>
    <t>Міська цільова соціальна програма розвитку цивільного захисту на 2016-2020 рік</t>
  </si>
  <si>
    <t>21.02.2020 р. 
№ 537-VII</t>
  </si>
  <si>
    <t>3719770</t>
  </si>
  <si>
    <t>9770</t>
  </si>
  <si>
    <t>Інші субвенції з місцевого бюджету</t>
  </si>
  <si>
    <t>Міська цільова програма підтримки Чорноморського міського військового комісаріату, проведення мобілізаційної підготовки військовозобов`язаних  м. Чорноморська та забезпечення заходів, пов`язаних із виконанням військового обов`язку, призовом громадян України на строкову військову службу до лав Збройних Сил України та інших військових формувань на 2018-2020 роки</t>
  </si>
  <si>
    <t>01.03.2019 р.  
№ 406-VII (зі змінами та доповненнями)</t>
  </si>
  <si>
    <t>01.03.2019 р.  
№ 407-VII (зі змінами та доповненнями)</t>
  </si>
  <si>
    <t>01.03.2019 р.  
№ 408-VII (зі змінами та доповненнями)</t>
  </si>
  <si>
    <t>17.04.2020 р.
№ 558-VII (зі змінами та доповненнями)</t>
  </si>
  <si>
    <t>09.04.2019 р.  
№ 416-VII (зі змінами та доповненнями)</t>
  </si>
  <si>
    <t>Впровадження засобів обліку витрат та регулювання споживання води та теплової енергії</t>
  </si>
  <si>
    <t>1217670</t>
  </si>
  <si>
    <t>7670</t>
  </si>
  <si>
    <t>Внески до статутного капіталу суб'єктів господарювання</t>
  </si>
  <si>
    <t xml:space="preserve">до рішення </t>
  </si>
  <si>
    <t>"Додаток 7</t>
  </si>
  <si>
    <t xml:space="preserve">Про затвердження Міської комплексної програми запобігання та протидії домашньому насильству і насильству за ознакою  статі, забезпечення гендерної рівності, протидії торгівлі людьми на 2020-2023 роки </t>
  </si>
  <si>
    <t>19.06.2020 р. 
№ 570-VII</t>
  </si>
  <si>
    <t>1014040</t>
  </si>
  <si>
    <t>4040</t>
  </si>
  <si>
    <t>0824</t>
  </si>
  <si>
    <t>Забезпечення діяльності музеїв і виставок</t>
  </si>
  <si>
    <t>0218230</t>
  </si>
  <si>
    <t>8230</t>
  </si>
  <si>
    <t xml:space="preserve">Інші заходи громадського порядку та безпеки </t>
  </si>
  <si>
    <t>07.04.2017 року № 220-VII  (зі змінами та доповненнями)</t>
  </si>
  <si>
    <t>Міської програми сприяння діяльності об’єднань співвласників багатоквартирних будинків, житлово-будівельних кооперативів в багатоквартирних будинках на території Чорноморської міської ради на 2017-2019 роки</t>
  </si>
  <si>
    <t>Міської програми сприяння діяльності об’єднань співвласників багатоквартирних будинків, житлово-будівельних кооперативів в багатоквартирних будинках на території Чорноморської міської ради на 2017-2019 роки - зобов'язання  2019 року</t>
  </si>
  <si>
    <t>Додаток 6</t>
  </si>
  <si>
    <t>від 04.09.2020р. № 591 - 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</si>
</sst>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u/>
      <sz val="12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2"/>
      <color indexed="8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7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10" fillId="0" borderId="0"/>
  </cellStyleXfs>
  <cellXfs count="108">
    <xf numFmtId="0" fontId="0" fillId="0" borderId="0" xfId="0"/>
    <xf numFmtId="0" fontId="0" fillId="2" borderId="0" xfId="0" applyFill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vertical="center"/>
    </xf>
    <xf numFmtId="0" fontId="3" fillId="2" borderId="0" xfId="0" applyFont="1" applyFill="1"/>
    <xf numFmtId="0" fontId="8" fillId="2" borderId="0" xfId="4" applyNumberFormat="1" applyFont="1" applyFill="1" applyAlignment="1" applyProtection="1">
      <alignment horizontal="center" vertical="center"/>
    </xf>
    <xf numFmtId="0" fontId="8" fillId="2" borderId="0" xfId="4" applyNumberFormat="1" applyFont="1" applyFill="1" applyAlignment="1" applyProtection="1">
      <alignment horizontal="left" vertical="center"/>
    </xf>
    <xf numFmtId="3" fontId="8" fillId="2" borderId="0" xfId="4" applyNumberFormat="1" applyFont="1" applyFill="1" applyAlignment="1" applyProtection="1">
      <alignment horizontal="center" vertical="center"/>
    </xf>
    <xf numFmtId="0" fontId="4" fillId="2" borderId="0" xfId="0" applyFont="1" applyFill="1"/>
    <xf numFmtId="0" fontId="4" fillId="2" borderId="0" xfId="0" applyFont="1" applyFill="1" applyAlignment="1">
      <alignment horizontal="left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/>
    <xf numFmtId="0" fontId="8" fillId="2" borderId="0" xfId="0" applyFont="1" applyFill="1" applyAlignment="1">
      <alignment horizontal="left"/>
    </xf>
    <xf numFmtId="0" fontId="8" fillId="2" borderId="0" xfId="4" applyFont="1" applyFill="1" applyBorder="1" applyAlignment="1">
      <alignment horizontal="center" vertical="center"/>
    </xf>
    <xf numFmtId="0" fontId="8" fillId="2" borderId="0" xfId="4" applyFont="1" applyFill="1" applyBorder="1" applyAlignment="1">
      <alignment horizontal="left" vertical="center"/>
    </xf>
    <xf numFmtId="3" fontId="8" fillId="2" borderId="0" xfId="4" applyNumberFormat="1" applyFont="1" applyFill="1" applyBorder="1" applyAlignment="1">
      <alignment horizontal="center" vertical="center"/>
    </xf>
    <xf numFmtId="3" fontId="6" fillId="2" borderId="0" xfId="4" applyNumberFormat="1" applyFont="1" applyFill="1" applyBorder="1" applyAlignment="1">
      <alignment horizontal="center" vertical="center"/>
    </xf>
    <xf numFmtId="0" fontId="8" fillId="2" borderId="0" xfId="4" applyNumberFormat="1" applyFont="1" applyFill="1" applyAlignment="1" applyProtection="1">
      <alignment horizontal="center"/>
    </xf>
    <xf numFmtId="0" fontId="8" fillId="2" borderId="0" xfId="4" applyFont="1" applyFill="1" applyBorder="1" applyAlignment="1">
      <alignment horizontal="center"/>
    </xf>
    <xf numFmtId="0" fontId="4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/>
    </xf>
    <xf numFmtId="0" fontId="9" fillId="2" borderId="0" xfId="4" applyNumberFormat="1" applyFont="1" applyFill="1" applyBorder="1" applyAlignment="1" applyProtection="1">
      <alignment horizontal="center"/>
    </xf>
    <xf numFmtId="0" fontId="2" fillId="2" borderId="1" xfId="0" applyFont="1" applyFill="1" applyBorder="1" applyAlignment="1">
      <alignment horizontal="left" wrapText="1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left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left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/>
    <xf numFmtId="0" fontId="2" fillId="2" borderId="2" xfId="0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/>
    </xf>
    <xf numFmtId="0" fontId="4" fillId="2" borderId="1" xfId="1" applyFont="1" applyFill="1" applyBorder="1" applyAlignment="1">
      <alignment horizontal="center" wrapText="1"/>
    </xf>
    <xf numFmtId="3" fontId="2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wrapText="1"/>
    </xf>
    <xf numFmtId="49" fontId="2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4" fillId="2" borderId="1" xfId="2" applyFont="1" applyFill="1" applyBorder="1" applyAlignment="1">
      <alignment wrapText="1"/>
    </xf>
    <xf numFmtId="0" fontId="4" fillId="2" borderId="1" xfId="1" applyFont="1" applyFill="1" applyBorder="1" applyAlignment="1">
      <alignment horizontal="left" wrapText="1"/>
    </xf>
    <xf numFmtId="0" fontId="2" fillId="2" borderId="1" xfId="0" applyFont="1" applyFill="1" applyBorder="1" applyAlignment="1">
      <alignment wrapText="1"/>
    </xf>
    <xf numFmtId="0" fontId="4" fillId="2" borderId="1" xfId="1" applyFont="1" applyFill="1" applyBorder="1" applyAlignment="1">
      <alignment wrapText="1"/>
    </xf>
    <xf numFmtId="3" fontId="2" fillId="2" borderId="1" xfId="0" applyNumberFormat="1" applyFont="1" applyFill="1" applyBorder="1"/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49" fontId="2" fillId="2" borderId="1" xfId="5" applyNumberFormat="1" applyFont="1" applyFill="1" applyBorder="1" applyAlignment="1">
      <alignment horizontal="center" wrapText="1"/>
    </xf>
    <xf numFmtId="49" fontId="3" fillId="2" borderId="1" xfId="5" applyNumberFormat="1" applyFont="1" applyFill="1" applyBorder="1" applyAlignment="1" applyProtection="1">
      <alignment horizontal="center" wrapText="1"/>
    </xf>
    <xf numFmtId="0" fontId="3" fillId="2" borderId="1" xfId="5" applyNumberFormat="1" applyFont="1" applyFill="1" applyBorder="1" applyAlignment="1" applyProtection="1">
      <alignment horizontal="center" wrapText="1"/>
    </xf>
    <xf numFmtId="0" fontId="3" fillId="2" borderId="1" xfId="5" applyNumberFormat="1" applyFont="1" applyFill="1" applyBorder="1" applyAlignment="1" applyProtection="1">
      <alignment horizontal="center" vertical="top" wrapText="1"/>
    </xf>
    <xf numFmtId="49" fontId="3" fillId="2" borderId="1" xfId="5" applyNumberFormat="1" applyFont="1" applyFill="1" applyBorder="1" applyAlignment="1">
      <alignment horizontal="center" wrapText="1"/>
    </xf>
    <xf numFmtId="0" fontId="4" fillId="2" borderId="0" xfId="1" applyFont="1" applyFill="1" applyBorder="1" applyAlignment="1">
      <alignment wrapText="1"/>
    </xf>
    <xf numFmtId="0" fontId="2" fillId="2" borderId="0" xfId="0" applyFont="1" applyFill="1"/>
    <xf numFmtId="3" fontId="2" fillId="2" borderId="1" xfId="0" applyNumberFormat="1" applyFont="1" applyFill="1" applyBorder="1" applyAlignment="1">
      <alignment horizontal="center" vertical="center" wrapText="1"/>
    </xf>
    <xf numFmtId="3" fontId="2" fillId="2" borderId="0" xfId="3" applyNumberFormat="1" applyFont="1" applyFill="1" applyAlignment="1">
      <alignment horizontal="center"/>
    </xf>
    <xf numFmtId="3" fontId="8" fillId="2" borderId="0" xfId="4" applyNumberFormat="1" applyFont="1" applyFill="1" applyAlignment="1" applyProtection="1">
      <alignment horizontal="center"/>
    </xf>
    <xf numFmtId="3" fontId="2" fillId="2" borderId="2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/>
    </xf>
    <xf numFmtId="3" fontId="2" fillId="2" borderId="1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/>
    <xf numFmtId="0" fontId="2" fillId="2" borderId="0" xfId="0" applyFont="1" applyFill="1" applyBorder="1"/>
    <xf numFmtId="0" fontId="2" fillId="2" borderId="2" xfId="0" applyFont="1" applyFill="1" applyBorder="1"/>
    <xf numFmtId="0" fontId="2" fillId="2" borderId="0" xfId="4" applyFont="1" applyFill="1" applyAlignment="1">
      <alignment horizontal="right" vertical="center"/>
    </xf>
    <xf numFmtId="3" fontId="4" fillId="2" borderId="0" xfId="4" applyNumberFormat="1" applyFont="1" applyFill="1" applyAlignment="1" applyProtection="1">
      <alignment horizontal="right" vertical="center"/>
    </xf>
    <xf numFmtId="3" fontId="2" fillId="2" borderId="0" xfId="0" applyNumberFormat="1" applyFont="1" applyFill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3" fontId="6" fillId="2" borderId="1" xfId="4" applyNumberFormat="1" applyFont="1" applyFill="1" applyBorder="1" applyAlignment="1">
      <alignment horizontal="center" vertical="center" wrapText="1"/>
    </xf>
    <xf numFmtId="0" fontId="6" fillId="2" borderId="1" xfId="4" applyFont="1" applyFill="1" applyBorder="1" applyAlignment="1">
      <alignment horizontal="center" vertical="center" wrapText="1"/>
    </xf>
    <xf numFmtId="0" fontId="6" fillId="2" borderId="1" xfId="4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center" wrapText="1"/>
    </xf>
    <xf numFmtId="3" fontId="0" fillId="2" borderId="0" xfId="0" applyNumberFormat="1" applyFill="1" applyAlignment="1">
      <alignment horizontal="center" vertical="center"/>
    </xf>
    <xf numFmtId="0" fontId="2" fillId="2" borderId="2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3" fontId="2" fillId="2" borderId="0" xfId="0" applyNumberFormat="1" applyFont="1" applyFill="1"/>
    <xf numFmtId="4" fontId="2" fillId="2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3" fontId="6" fillId="2" borderId="1" xfId="4" applyNumberFormat="1" applyFont="1" applyFill="1" applyBorder="1" applyAlignment="1">
      <alignment horizontal="center" vertical="center" wrapText="1"/>
    </xf>
    <xf numFmtId="0" fontId="6" fillId="2" borderId="1" xfId="4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0" xfId="4" applyNumberFormat="1" applyFont="1" applyFill="1" applyBorder="1" applyAlignment="1" applyProtection="1">
      <alignment horizontal="center" vertical="center" wrapText="1"/>
    </xf>
    <xf numFmtId="0" fontId="2" fillId="2" borderId="0" xfId="4" applyFont="1" applyFill="1" applyAlignment="1">
      <alignment horizontal="right" vertical="center"/>
    </xf>
    <xf numFmtId="3" fontId="4" fillId="2" borderId="0" xfId="4" applyNumberFormat="1" applyFont="1" applyFill="1" applyAlignment="1" applyProtection="1">
      <alignment horizontal="right" vertical="center"/>
    </xf>
    <xf numFmtId="0" fontId="11" fillId="2" borderId="0" xfId="0" applyFont="1" applyFill="1" applyBorder="1" applyAlignment="1">
      <alignment horizontal="left"/>
    </xf>
    <xf numFmtId="0" fontId="6" fillId="2" borderId="1" xfId="4" applyFont="1" applyFill="1" applyBorder="1" applyAlignment="1">
      <alignment horizontal="center" wrapText="1"/>
    </xf>
    <xf numFmtId="0" fontId="6" fillId="2" borderId="1" xfId="4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11 2" xfId="5"/>
    <cellStyle name="Обычный 17 5 6" xfId="3"/>
    <cellStyle name="Обычный 2" xfId="6"/>
    <cellStyle name="Обычный 3" xfId="2"/>
    <cellStyle name="Обычный 3 2" xfId="4"/>
    <cellStyle name="Обычный_дод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149"/>
  <sheetViews>
    <sheetView tabSelected="1" view="pageBreakPreview" topLeftCell="A136" zoomScale="60" zoomScaleNormal="75" workbookViewId="0">
      <selection activeCell="G148" sqref="G148"/>
    </sheetView>
  </sheetViews>
  <sheetFormatPr defaultColWidth="9.09765625" defaultRowHeight="14" x14ac:dyDescent="0.3"/>
  <cols>
    <col min="1" max="1" width="13.59765625" style="27" customWidth="1"/>
    <col min="2" max="2" width="12.3984375" style="27" customWidth="1"/>
    <col min="3" max="3" width="14.3984375" style="27" customWidth="1"/>
    <col min="4" max="4" width="54.3984375" style="2" customWidth="1"/>
    <col min="5" max="5" width="47.59765625" style="28" customWidth="1"/>
    <col min="6" max="6" width="17" style="1" customWidth="1"/>
    <col min="7" max="7" width="17.09765625" style="1" customWidth="1"/>
    <col min="8" max="8" width="19.296875" style="1" customWidth="1"/>
    <col min="9" max="10" width="16.296875" style="1" customWidth="1"/>
    <col min="11" max="12" width="9.09765625" style="2"/>
    <col min="13" max="13" width="12.59765625" style="2" bestFit="1" customWidth="1"/>
    <col min="14" max="16384" width="9.09765625" style="2"/>
  </cols>
  <sheetData>
    <row r="1" spans="1:10" ht="15.05" x14ac:dyDescent="0.3">
      <c r="H1" s="20"/>
      <c r="I1" s="20"/>
      <c r="J1" s="20" t="s">
        <v>288</v>
      </c>
    </row>
    <row r="2" spans="1:10" ht="15.05" x14ac:dyDescent="0.3">
      <c r="H2" s="20"/>
      <c r="I2" s="20"/>
      <c r="J2" s="20" t="s">
        <v>274</v>
      </c>
    </row>
    <row r="3" spans="1:10" ht="15.05" x14ac:dyDescent="0.3">
      <c r="H3" s="20"/>
      <c r="I3" s="20"/>
      <c r="J3" s="64" t="s">
        <v>134</v>
      </c>
    </row>
    <row r="4" spans="1:10" ht="15.05" x14ac:dyDescent="0.3">
      <c r="H4" s="20"/>
      <c r="I4" s="20"/>
      <c r="J4" s="64" t="s">
        <v>135</v>
      </c>
    </row>
    <row r="5" spans="1:10" ht="15.05" x14ac:dyDescent="0.3">
      <c r="A5" s="58"/>
      <c r="B5" s="58"/>
      <c r="C5" s="58"/>
      <c r="D5" s="58"/>
      <c r="E5" s="6"/>
      <c r="F5" s="5"/>
      <c r="G5" s="7"/>
      <c r="H5" s="71"/>
      <c r="I5" s="103" t="s">
        <v>289</v>
      </c>
      <c r="J5" s="103"/>
    </row>
    <row r="6" spans="1:10" ht="15.05" x14ac:dyDescent="0.3">
      <c r="A6" s="59"/>
      <c r="B6" s="59"/>
      <c r="C6" s="59"/>
      <c r="D6" s="59"/>
      <c r="E6" s="6"/>
      <c r="F6" s="5"/>
      <c r="G6" s="7"/>
      <c r="H6" s="103"/>
      <c r="I6" s="103"/>
      <c r="J6" s="103"/>
    </row>
    <row r="7" spans="1:10" ht="15.05" x14ac:dyDescent="0.3">
      <c r="A7" s="59"/>
      <c r="B7" s="59"/>
      <c r="C7" s="59"/>
      <c r="D7" s="59"/>
      <c r="E7" s="6"/>
      <c r="F7" s="5"/>
      <c r="G7" s="7"/>
      <c r="H7" s="70"/>
      <c r="I7" s="70"/>
      <c r="J7" s="20" t="s">
        <v>275</v>
      </c>
    </row>
    <row r="8" spans="1:10" ht="15.05" x14ac:dyDescent="0.3">
      <c r="A8" s="59"/>
      <c r="B8" s="59"/>
      <c r="C8" s="59"/>
      <c r="D8" s="59"/>
      <c r="E8" s="6"/>
      <c r="F8" s="5"/>
      <c r="G8" s="7"/>
      <c r="H8" s="70"/>
      <c r="I8" s="70"/>
      <c r="J8" s="20" t="s">
        <v>274</v>
      </c>
    </row>
    <row r="9" spans="1:10" ht="15.05" x14ac:dyDescent="0.3">
      <c r="A9" s="17"/>
      <c r="B9" s="17"/>
      <c r="C9" s="17"/>
      <c r="D9" s="5"/>
      <c r="E9" s="6"/>
      <c r="F9" s="5"/>
      <c r="G9" s="7"/>
      <c r="H9" s="103" t="s">
        <v>134</v>
      </c>
      <c r="I9" s="103"/>
      <c r="J9" s="103"/>
    </row>
    <row r="10" spans="1:10" ht="15.05" x14ac:dyDescent="0.3">
      <c r="A10" s="17"/>
      <c r="B10" s="17"/>
      <c r="C10" s="17"/>
      <c r="D10" s="5"/>
      <c r="E10" s="6"/>
      <c r="F10" s="5"/>
      <c r="G10" s="7"/>
      <c r="H10" s="103" t="s">
        <v>135</v>
      </c>
      <c r="I10" s="103"/>
      <c r="J10" s="103"/>
    </row>
    <row r="11" spans="1:10" ht="15.05" x14ac:dyDescent="0.3">
      <c r="A11" s="17"/>
      <c r="B11" s="17"/>
      <c r="C11" s="17"/>
      <c r="D11" s="5"/>
      <c r="E11" s="6"/>
      <c r="F11" s="5"/>
      <c r="G11" s="7"/>
      <c r="H11" s="104" t="s">
        <v>220</v>
      </c>
      <c r="I11" s="104"/>
      <c r="J11" s="104"/>
    </row>
    <row r="12" spans="1:10" ht="15.05" x14ac:dyDescent="0.3">
      <c r="A12" s="102" t="s">
        <v>129</v>
      </c>
      <c r="B12" s="102"/>
      <c r="C12" s="102"/>
      <c r="D12" s="102"/>
      <c r="E12" s="102"/>
      <c r="F12" s="102"/>
      <c r="G12" s="102"/>
      <c r="H12" s="102"/>
      <c r="I12" s="102"/>
      <c r="J12" s="102"/>
    </row>
    <row r="13" spans="1:10" ht="15.05" x14ac:dyDescent="0.3">
      <c r="A13" s="105">
        <v>15204100000</v>
      </c>
      <c r="B13" s="105"/>
      <c r="C13" s="21"/>
      <c r="D13" s="8"/>
      <c r="E13" s="9"/>
      <c r="F13" s="19"/>
      <c r="G13" s="19"/>
      <c r="H13" s="19"/>
      <c r="I13" s="19"/>
      <c r="J13" s="19"/>
    </row>
    <row r="14" spans="1:10" x14ac:dyDescent="0.3">
      <c r="A14" s="22" t="s">
        <v>132</v>
      </c>
      <c r="B14" s="22"/>
      <c r="C14" s="22"/>
      <c r="D14" s="11"/>
      <c r="E14" s="12"/>
      <c r="F14" s="10"/>
      <c r="G14" s="10"/>
      <c r="H14" s="10"/>
      <c r="I14" s="10"/>
      <c r="J14" s="10"/>
    </row>
    <row r="15" spans="1:10" x14ac:dyDescent="0.3">
      <c r="A15" s="23"/>
      <c r="B15" s="18"/>
      <c r="C15" s="18"/>
      <c r="D15" s="13"/>
      <c r="E15" s="14"/>
      <c r="F15" s="13"/>
      <c r="G15" s="15"/>
      <c r="H15" s="15"/>
      <c r="I15" s="15"/>
      <c r="J15" s="16" t="s">
        <v>133</v>
      </c>
    </row>
    <row r="16" spans="1:10" x14ac:dyDescent="0.3">
      <c r="A16" s="106" t="s">
        <v>146</v>
      </c>
      <c r="B16" s="106" t="s">
        <v>147</v>
      </c>
      <c r="C16" s="106" t="s">
        <v>9</v>
      </c>
      <c r="D16" s="107" t="s">
        <v>149</v>
      </c>
      <c r="E16" s="99" t="s">
        <v>148</v>
      </c>
      <c r="F16" s="107" t="s">
        <v>150</v>
      </c>
      <c r="G16" s="98" t="s">
        <v>0</v>
      </c>
      <c r="H16" s="98" t="s">
        <v>1</v>
      </c>
      <c r="I16" s="98" t="s">
        <v>2</v>
      </c>
      <c r="J16" s="98"/>
    </row>
    <row r="17" spans="1:10" ht="63" customHeight="1" x14ac:dyDescent="0.3">
      <c r="A17" s="106"/>
      <c r="B17" s="106"/>
      <c r="C17" s="106"/>
      <c r="D17" s="107"/>
      <c r="E17" s="99"/>
      <c r="F17" s="107"/>
      <c r="G17" s="98"/>
      <c r="H17" s="98"/>
      <c r="I17" s="75" t="s">
        <v>3</v>
      </c>
      <c r="J17" s="75" t="s">
        <v>4</v>
      </c>
    </row>
    <row r="18" spans="1:10" s="1" customFormat="1" x14ac:dyDescent="0.3">
      <c r="A18" s="77">
        <v>1</v>
      </c>
      <c r="B18" s="77">
        <v>2</v>
      </c>
      <c r="C18" s="77">
        <v>3</v>
      </c>
      <c r="D18" s="76">
        <v>4</v>
      </c>
      <c r="E18" s="76">
        <v>5</v>
      </c>
      <c r="F18" s="76">
        <v>6</v>
      </c>
      <c r="G18" s="75">
        <v>7</v>
      </c>
      <c r="H18" s="75">
        <v>8</v>
      </c>
      <c r="I18" s="75">
        <v>9</v>
      </c>
      <c r="J18" s="75">
        <v>10</v>
      </c>
    </row>
    <row r="19" spans="1:10" s="4" customFormat="1" ht="30.1" x14ac:dyDescent="0.3">
      <c r="A19" s="51" t="s">
        <v>10</v>
      </c>
      <c r="B19" s="52"/>
      <c r="C19" s="52"/>
      <c r="D19" s="53" t="s">
        <v>11</v>
      </c>
      <c r="E19" s="37"/>
      <c r="F19" s="38"/>
      <c r="G19" s="39">
        <f>G20</f>
        <v>10972415</v>
      </c>
      <c r="H19" s="39">
        <f t="shared" ref="H19:J19" si="0">H20</f>
        <v>5003500</v>
      </c>
      <c r="I19" s="39">
        <f t="shared" si="0"/>
        <v>5968915</v>
      </c>
      <c r="J19" s="39">
        <f t="shared" si="0"/>
        <v>4997600</v>
      </c>
    </row>
    <row r="20" spans="1:10" s="4" customFormat="1" ht="30.1" x14ac:dyDescent="0.3">
      <c r="A20" s="54" t="s">
        <v>12</v>
      </c>
      <c r="B20" s="54"/>
      <c r="C20" s="54"/>
      <c r="D20" s="53" t="s">
        <v>11</v>
      </c>
      <c r="E20" s="37"/>
      <c r="F20" s="38"/>
      <c r="G20" s="39">
        <f>G21+G22+G23+G24+G25+G26+G27+G28+G29</f>
        <v>10972415</v>
      </c>
      <c r="H20" s="39">
        <f t="shared" ref="H20:J20" si="1">H21+H22+H23+H24+H25+H26+H27+H28+H29</f>
        <v>5003500</v>
      </c>
      <c r="I20" s="39">
        <f t="shared" si="1"/>
        <v>5968915</v>
      </c>
      <c r="J20" s="39">
        <f t="shared" si="1"/>
        <v>4997600</v>
      </c>
    </row>
    <row r="21" spans="1:10" s="56" customFormat="1" ht="45.15" x14ac:dyDescent="0.3">
      <c r="A21" s="50" t="s">
        <v>51</v>
      </c>
      <c r="B21" s="32" t="s">
        <v>45</v>
      </c>
      <c r="C21" s="32" t="s">
        <v>52</v>
      </c>
      <c r="D21" s="55" t="s">
        <v>204</v>
      </c>
      <c r="E21" s="78" t="s">
        <v>58</v>
      </c>
      <c r="F21" s="74" t="s">
        <v>167</v>
      </c>
      <c r="G21" s="34">
        <f t="shared" ref="G21:G123" si="2">H21+I21</f>
        <v>391500</v>
      </c>
      <c r="H21" s="34">
        <f>404300-12800</f>
        <v>391500</v>
      </c>
      <c r="I21" s="34"/>
      <c r="J21" s="34"/>
    </row>
    <row r="22" spans="1:10" s="56" customFormat="1" ht="30.1" x14ac:dyDescent="0.3">
      <c r="A22" s="50" t="s">
        <v>61</v>
      </c>
      <c r="B22" s="32" t="s">
        <v>190</v>
      </c>
      <c r="C22" s="32" t="s">
        <v>55</v>
      </c>
      <c r="D22" s="40" t="s">
        <v>62</v>
      </c>
      <c r="E22" s="86" t="s">
        <v>59</v>
      </c>
      <c r="F22" s="88" t="s">
        <v>157</v>
      </c>
      <c r="G22" s="34">
        <f t="shared" si="2"/>
        <v>61000</v>
      </c>
      <c r="H22" s="34">
        <v>61000</v>
      </c>
      <c r="I22" s="34"/>
      <c r="J22" s="34"/>
    </row>
    <row r="23" spans="1:10" s="56" customFormat="1" ht="113.25" customHeight="1" x14ac:dyDescent="0.3">
      <c r="A23" s="50" t="s">
        <v>25</v>
      </c>
      <c r="B23" s="32" t="s">
        <v>26</v>
      </c>
      <c r="C23" s="32" t="s">
        <v>27</v>
      </c>
      <c r="D23" s="46" t="s">
        <v>188</v>
      </c>
      <c r="E23" s="87"/>
      <c r="F23" s="89"/>
      <c r="G23" s="34">
        <f t="shared" si="2"/>
        <v>3700000</v>
      </c>
      <c r="H23" s="34">
        <f>4000000-300000</f>
        <v>3700000</v>
      </c>
      <c r="I23" s="34"/>
      <c r="J23" s="34"/>
    </row>
    <row r="24" spans="1:10" s="56" customFormat="1" ht="75.25" x14ac:dyDescent="0.3">
      <c r="A24" s="50" t="s">
        <v>25</v>
      </c>
      <c r="B24" s="32" t="s">
        <v>26</v>
      </c>
      <c r="C24" s="32" t="s">
        <v>27</v>
      </c>
      <c r="D24" s="46" t="s">
        <v>188</v>
      </c>
      <c r="E24" s="78" t="s">
        <v>153</v>
      </c>
      <c r="F24" s="74" t="s">
        <v>164</v>
      </c>
      <c r="G24" s="34">
        <f t="shared" si="2"/>
        <v>300000</v>
      </c>
      <c r="H24" s="34">
        <v>300000</v>
      </c>
      <c r="I24" s="34"/>
      <c r="J24" s="34"/>
    </row>
    <row r="25" spans="1:10" s="56" customFormat="1" ht="45.15" x14ac:dyDescent="0.3">
      <c r="A25" s="50" t="s">
        <v>13</v>
      </c>
      <c r="B25" s="32" t="s">
        <v>202</v>
      </c>
      <c r="C25" s="32" t="s">
        <v>15</v>
      </c>
      <c r="D25" s="46" t="s">
        <v>14</v>
      </c>
      <c r="E25" s="78" t="s">
        <v>57</v>
      </c>
      <c r="F25" s="74" t="s">
        <v>168</v>
      </c>
      <c r="G25" s="34">
        <f t="shared" si="2"/>
        <v>0</v>
      </c>
      <c r="H25" s="34">
        <v>0</v>
      </c>
      <c r="I25" s="34"/>
      <c r="J25" s="34"/>
    </row>
    <row r="26" spans="1:10" s="56" customFormat="1" ht="45.15" x14ac:dyDescent="0.3">
      <c r="A26" s="50" t="s">
        <v>117</v>
      </c>
      <c r="B26" s="32" t="s">
        <v>118</v>
      </c>
      <c r="C26" s="32" t="s">
        <v>92</v>
      </c>
      <c r="D26" s="40" t="s">
        <v>93</v>
      </c>
      <c r="E26" s="78" t="s">
        <v>99</v>
      </c>
      <c r="F26" s="74" t="s">
        <v>171</v>
      </c>
      <c r="G26" s="34">
        <f t="shared" si="2"/>
        <v>500000</v>
      </c>
      <c r="H26" s="34">
        <v>500000</v>
      </c>
      <c r="I26" s="34"/>
      <c r="J26" s="34"/>
    </row>
    <row r="27" spans="1:10" s="56" customFormat="1" ht="176.25" customHeight="1" x14ac:dyDescent="0.3">
      <c r="A27" s="50" t="s">
        <v>21</v>
      </c>
      <c r="B27" s="32" t="s">
        <v>22</v>
      </c>
      <c r="C27" s="32" t="s">
        <v>23</v>
      </c>
      <c r="D27" s="40" t="s">
        <v>24</v>
      </c>
      <c r="E27" s="78" t="s">
        <v>264</v>
      </c>
      <c r="F27" s="74" t="s">
        <v>165</v>
      </c>
      <c r="G27" s="34">
        <f t="shared" si="2"/>
        <v>51000</v>
      </c>
      <c r="H27" s="34">
        <f>96000-45000</f>
        <v>51000</v>
      </c>
      <c r="I27" s="34"/>
      <c r="J27" s="34"/>
    </row>
    <row r="28" spans="1:10" s="56" customFormat="1" ht="60.2" x14ac:dyDescent="0.3">
      <c r="A28" s="50" t="s">
        <v>282</v>
      </c>
      <c r="B28" s="32" t="s">
        <v>283</v>
      </c>
      <c r="C28" s="32" t="s">
        <v>23</v>
      </c>
      <c r="D28" s="40" t="s">
        <v>284</v>
      </c>
      <c r="E28" s="78" t="s">
        <v>102</v>
      </c>
      <c r="F28" s="74" t="s">
        <v>269</v>
      </c>
      <c r="G28" s="34">
        <f>H28+I28</f>
        <v>4997600</v>
      </c>
      <c r="H28" s="34"/>
      <c r="I28" s="34">
        <f>130000+4867600</f>
        <v>4997600</v>
      </c>
      <c r="J28" s="34">
        <f>130000+4867600</f>
        <v>4997600</v>
      </c>
    </row>
    <row r="29" spans="1:10" s="56" customFormat="1" ht="75.25" x14ac:dyDescent="0.3">
      <c r="A29" s="50" t="s">
        <v>41</v>
      </c>
      <c r="B29" s="32" t="s">
        <v>184</v>
      </c>
      <c r="C29" s="32" t="s">
        <v>42</v>
      </c>
      <c r="D29" s="46" t="s">
        <v>43</v>
      </c>
      <c r="E29" s="78" t="s">
        <v>152</v>
      </c>
      <c r="F29" s="74" t="s">
        <v>160</v>
      </c>
      <c r="G29" s="34">
        <f t="shared" si="2"/>
        <v>971315</v>
      </c>
      <c r="H29" s="34"/>
      <c r="I29" s="34">
        <f>1335000-513685+150000</f>
        <v>971315</v>
      </c>
      <c r="J29" s="34"/>
    </row>
    <row r="30" spans="1:10" s="4" customFormat="1" ht="30.1" x14ac:dyDescent="0.3">
      <c r="A30" s="35" t="s">
        <v>5</v>
      </c>
      <c r="B30" s="35"/>
      <c r="C30" s="35"/>
      <c r="D30" s="36" t="s">
        <v>136</v>
      </c>
      <c r="E30" s="37"/>
      <c r="F30" s="38"/>
      <c r="G30" s="39">
        <f>G31</f>
        <v>8724819.3200000003</v>
      </c>
      <c r="H30" s="39">
        <f t="shared" ref="H30:J30" si="3">H31</f>
        <v>8724819.3200000003</v>
      </c>
      <c r="I30" s="39">
        <f t="shared" si="3"/>
        <v>0</v>
      </c>
      <c r="J30" s="39">
        <f t="shared" si="3"/>
        <v>0</v>
      </c>
    </row>
    <row r="31" spans="1:10" s="4" customFormat="1" ht="30.1" x14ac:dyDescent="0.3">
      <c r="A31" s="35" t="s">
        <v>6</v>
      </c>
      <c r="B31" s="35"/>
      <c r="C31" s="35"/>
      <c r="D31" s="36" t="s">
        <v>136</v>
      </c>
      <c r="E31" s="37"/>
      <c r="F31" s="38"/>
      <c r="G31" s="39">
        <f>G32+G33+G36+G37+G38+G39+G40+G34+G35</f>
        <v>8724819.3200000003</v>
      </c>
      <c r="H31" s="39">
        <f t="shared" ref="H31:J31" si="4">H32+H33+H36+H37+H38+H39+H40+H34+H35</f>
        <v>8724819.3200000003</v>
      </c>
      <c r="I31" s="39">
        <f t="shared" si="4"/>
        <v>0</v>
      </c>
      <c r="J31" s="39">
        <f t="shared" si="4"/>
        <v>0</v>
      </c>
    </row>
    <row r="32" spans="1:10" s="56" customFormat="1" ht="75.25" x14ac:dyDescent="0.3">
      <c r="A32" s="32" t="s">
        <v>7</v>
      </c>
      <c r="B32" s="32" t="s">
        <v>66</v>
      </c>
      <c r="C32" s="32" t="s">
        <v>29</v>
      </c>
      <c r="D32" s="40" t="s">
        <v>8</v>
      </c>
      <c r="E32" s="78" t="s">
        <v>153</v>
      </c>
      <c r="F32" s="74" t="s">
        <v>164</v>
      </c>
      <c r="G32" s="34">
        <f t="shared" si="2"/>
        <v>421300</v>
      </c>
      <c r="H32" s="34">
        <v>421300</v>
      </c>
      <c r="I32" s="34"/>
      <c r="J32" s="34"/>
    </row>
    <row r="33" spans="1:13" s="56" customFormat="1" ht="45.15" x14ac:dyDescent="0.3">
      <c r="A33" s="32" t="s">
        <v>7</v>
      </c>
      <c r="B33" s="32" t="s">
        <v>66</v>
      </c>
      <c r="C33" s="32" t="s">
        <v>29</v>
      </c>
      <c r="D33" s="40" t="s">
        <v>8</v>
      </c>
      <c r="E33" s="78" t="s">
        <v>56</v>
      </c>
      <c r="F33" s="74" t="s">
        <v>163</v>
      </c>
      <c r="G33" s="34">
        <f t="shared" si="2"/>
        <v>8880</v>
      </c>
      <c r="H33" s="34">
        <v>8880</v>
      </c>
      <c r="I33" s="34"/>
      <c r="J33" s="34"/>
    </row>
    <row r="34" spans="1:13" s="56" customFormat="1" ht="45.15" x14ac:dyDescent="0.3">
      <c r="A34" s="32" t="s">
        <v>7</v>
      </c>
      <c r="B34" s="32" t="s">
        <v>66</v>
      </c>
      <c r="C34" s="32" t="s">
        <v>29</v>
      </c>
      <c r="D34" s="40" t="s">
        <v>8</v>
      </c>
      <c r="E34" s="78" t="s">
        <v>99</v>
      </c>
      <c r="F34" s="74" t="s">
        <v>171</v>
      </c>
      <c r="G34" s="34">
        <f t="shared" si="2"/>
        <v>36600</v>
      </c>
      <c r="H34" s="34">
        <v>36600</v>
      </c>
      <c r="I34" s="34"/>
      <c r="J34" s="34"/>
    </row>
    <row r="35" spans="1:13" s="56" customFormat="1" ht="45.15" x14ac:dyDescent="0.3">
      <c r="A35" s="32" t="s">
        <v>120</v>
      </c>
      <c r="B35" s="32" t="s">
        <v>121</v>
      </c>
      <c r="C35" s="32" t="s">
        <v>122</v>
      </c>
      <c r="D35" s="43" t="s">
        <v>221</v>
      </c>
      <c r="E35" s="78" t="s">
        <v>99</v>
      </c>
      <c r="F35" s="74" t="s">
        <v>171</v>
      </c>
      <c r="G35" s="34">
        <f t="shared" si="2"/>
        <v>76600</v>
      </c>
      <c r="H35" s="34">
        <f>76600</f>
        <v>76600</v>
      </c>
      <c r="I35" s="34"/>
      <c r="J35" s="34"/>
    </row>
    <row r="36" spans="1:13" s="56" customFormat="1" ht="69.75" customHeight="1" x14ac:dyDescent="0.3">
      <c r="A36" s="32" t="s">
        <v>120</v>
      </c>
      <c r="B36" s="32" t="s">
        <v>121</v>
      </c>
      <c r="C36" s="32" t="s">
        <v>122</v>
      </c>
      <c r="D36" s="43" t="s">
        <v>221</v>
      </c>
      <c r="E36" s="100" t="s">
        <v>59</v>
      </c>
      <c r="F36" s="101" t="s">
        <v>157</v>
      </c>
      <c r="G36" s="34">
        <f t="shared" si="2"/>
        <v>7515900</v>
      </c>
      <c r="H36" s="34">
        <f>10316900-3000000+199000</f>
        <v>7515900</v>
      </c>
      <c r="I36" s="34"/>
      <c r="J36" s="34"/>
    </row>
    <row r="37" spans="1:13" s="56" customFormat="1" ht="53.2" customHeight="1" x14ac:dyDescent="0.3">
      <c r="A37" s="32" t="s">
        <v>123</v>
      </c>
      <c r="B37" s="32" t="s">
        <v>124</v>
      </c>
      <c r="C37" s="32" t="s">
        <v>125</v>
      </c>
      <c r="D37" s="44" t="s">
        <v>126</v>
      </c>
      <c r="E37" s="100"/>
      <c r="F37" s="101"/>
      <c r="G37" s="34">
        <f t="shared" si="2"/>
        <v>30000</v>
      </c>
      <c r="H37" s="34">
        <v>30000</v>
      </c>
      <c r="I37" s="34"/>
      <c r="J37" s="34"/>
    </row>
    <row r="38" spans="1:13" s="56" customFormat="1" ht="60.2" x14ac:dyDescent="0.3">
      <c r="A38" s="32" t="s">
        <v>30</v>
      </c>
      <c r="B38" s="32" t="s">
        <v>54</v>
      </c>
      <c r="C38" s="32" t="s">
        <v>55</v>
      </c>
      <c r="D38" s="40" t="s">
        <v>31</v>
      </c>
      <c r="E38" s="78" t="s">
        <v>100</v>
      </c>
      <c r="F38" s="74" t="s">
        <v>173</v>
      </c>
      <c r="G38" s="34">
        <f t="shared" si="2"/>
        <v>46039.319999999832</v>
      </c>
      <c r="H38" s="34">
        <f>1284350-58.1-1238252.58</f>
        <v>46039.319999999832</v>
      </c>
      <c r="I38" s="34"/>
      <c r="J38" s="34"/>
    </row>
    <row r="39" spans="1:13" s="56" customFormat="1" ht="121.6" customHeight="1" x14ac:dyDescent="0.3">
      <c r="A39" s="32" t="s">
        <v>48</v>
      </c>
      <c r="B39" s="32" t="s">
        <v>26</v>
      </c>
      <c r="C39" s="32" t="s">
        <v>27</v>
      </c>
      <c r="D39" s="78" t="s">
        <v>28</v>
      </c>
      <c r="E39" s="78" t="s">
        <v>59</v>
      </c>
      <c r="F39" s="74" t="s">
        <v>157</v>
      </c>
      <c r="G39" s="34">
        <f t="shared" si="2"/>
        <v>278900</v>
      </c>
      <c r="H39" s="34">
        <v>278900</v>
      </c>
      <c r="I39" s="34"/>
      <c r="J39" s="34"/>
    </row>
    <row r="40" spans="1:13" s="3" customFormat="1" ht="60.2" x14ac:dyDescent="0.3">
      <c r="A40" s="41" t="s">
        <v>48</v>
      </c>
      <c r="B40" s="42">
        <v>3242</v>
      </c>
      <c r="C40" s="42">
        <v>1090</v>
      </c>
      <c r="D40" s="78" t="s">
        <v>28</v>
      </c>
      <c r="E40" s="78" t="s">
        <v>60</v>
      </c>
      <c r="F40" s="74" t="s">
        <v>177</v>
      </c>
      <c r="G40" s="34">
        <f t="shared" si="2"/>
        <v>310600</v>
      </c>
      <c r="H40" s="34">
        <f>259200+51400</f>
        <v>310600</v>
      </c>
      <c r="I40" s="34"/>
      <c r="J40" s="34"/>
    </row>
    <row r="41" spans="1:13" s="4" customFormat="1" ht="30.1" x14ac:dyDescent="0.3">
      <c r="A41" s="35" t="s">
        <v>137</v>
      </c>
      <c r="B41" s="35"/>
      <c r="C41" s="35"/>
      <c r="D41" s="48" t="s">
        <v>138</v>
      </c>
      <c r="E41" s="37"/>
      <c r="F41" s="38"/>
      <c r="G41" s="39">
        <f>G42</f>
        <v>76984731.710000008</v>
      </c>
      <c r="H41" s="39">
        <f t="shared" ref="H41:J41" si="5">H42</f>
        <v>52327402</v>
      </c>
      <c r="I41" s="39">
        <f t="shared" si="5"/>
        <v>24657329.710000001</v>
      </c>
      <c r="J41" s="39">
        <f t="shared" si="5"/>
        <v>24657329.710000001</v>
      </c>
    </row>
    <row r="42" spans="1:13" s="4" customFormat="1" ht="30.1" x14ac:dyDescent="0.3">
      <c r="A42" s="35" t="s">
        <v>139</v>
      </c>
      <c r="B42" s="35"/>
      <c r="C42" s="35"/>
      <c r="D42" s="48" t="s">
        <v>138</v>
      </c>
      <c r="E42" s="37"/>
      <c r="F42" s="38"/>
      <c r="G42" s="39">
        <f>G43+G44+G45+G46+G47+G48</f>
        <v>76984731.710000008</v>
      </c>
      <c r="H42" s="39">
        <f t="shared" ref="H42:J42" si="6">H43+H44+H45+H46+H47+H48</f>
        <v>52327402</v>
      </c>
      <c r="I42" s="39">
        <f t="shared" si="6"/>
        <v>24657329.710000001</v>
      </c>
      <c r="J42" s="39">
        <f t="shared" si="6"/>
        <v>24657329.710000001</v>
      </c>
    </row>
    <row r="43" spans="1:13" s="56" customFormat="1" ht="60.2" x14ac:dyDescent="0.3">
      <c r="A43" s="32" t="s">
        <v>180</v>
      </c>
      <c r="B43" s="32" t="s">
        <v>181</v>
      </c>
      <c r="C43" s="32" t="s">
        <v>95</v>
      </c>
      <c r="D43" s="49" t="s">
        <v>96</v>
      </c>
      <c r="E43" s="78" t="s">
        <v>97</v>
      </c>
      <c r="F43" s="74" t="s">
        <v>158</v>
      </c>
      <c r="G43" s="85">
        <f>H43+I43</f>
        <v>61003181.710000001</v>
      </c>
      <c r="H43" s="85">
        <f>37266852-45000</f>
        <v>37221852</v>
      </c>
      <c r="I43" s="85">
        <f>10927673.71+12853656</f>
        <v>23781329.710000001</v>
      </c>
      <c r="J43" s="85">
        <f>10927673.71+12853656</f>
        <v>23781329.710000001</v>
      </c>
    </row>
    <row r="44" spans="1:13" s="56" customFormat="1" ht="60.2" x14ac:dyDescent="0.3">
      <c r="A44" s="32" t="s">
        <v>185</v>
      </c>
      <c r="B44" s="32" t="s">
        <v>186</v>
      </c>
      <c r="C44" s="32" t="s">
        <v>74</v>
      </c>
      <c r="D44" s="40" t="s">
        <v>187</v>
      </c>
      <c r="E44" s="78" t="s">
        <v>97</v>
      </c>
      <c r="F44" s="74" t="s">
        <v>158</v>
      </c>
      <c r="G44" s="34">
        <f t="shared" ref="G44:G48" si="7">H44+I44</f>
        <v>11693000</v>
      </c>
      <c r="H44" s="34">
        <f>12061100-H45-H46</f>
        <v>11303000</v>
      </c>
      <c r="I44" s="34">
        <f>240000+150000</f>
        <v>390000</v>
      </c>
      <c r="J44" s="34">
        <v>390000</v>
      </c>
    </row>
    <row r="45" spans="1:13" s="56" customFormat="1" ht="75.25" x14ac:dyDescent="0.3">
      <c r="A45" s="32" t="s">
        <v>185</v>
      </c>
      <c r="B45" s="32" t="s">
        <v>186</v>
      </c>
      <c r="C45" s="32" t="s">
        <v>74</v>
      </c>
      <c r="D45" s="40" t="s">
        <v>187</v>
      </c>
      <c r="E45" s="78" t="s">
        <v>153</v>
      </c>
      <c r="F45" s="74" t="s">
        <v>164</v>
      </c>
      <c r="G45" s="34">
        <f t="shared" si="7"/>
        <v>75000</v>
      </c>
      <c r="H45" s="34">
        <v>75000</v>
      </c>
      <c r="I45" s="34"/>
      <c r="J45" s="34"/>
    </row>
    <row r="46" spans="1:13" s="56" customFormat="1" ht="126.8" customHeight="1" x14ac:dyDescent="0.3">
      <c r="A46" s="32" t="s">
        <v>185</v>
      </c>
      <c r="B46" s="32" t="s">
        <v>186</v>
      </c>
      <c r="C46" s="32" t="s">
        <v>74</v>
      </c>
      <c r="D46" s="40" t="s">
        <v>187</v>
      </c>
      <c r="E46" s="78" t="s">
        <v>59</v>
      </c>
      <c r="F46" s="74" t="s">
        <v>157</v>
      </c>
      <c r="G46" s="34">
        <f t="shared" si="7"/>
        <v>683100</v>
      </c>
      <c r="H46" s="34">
        <f>758100-H45</f>
        <v>683100</v>
      </c>
      <c r="I46" s="34"/>
      <c r="J46" s="34"/>
      <c r="M46" s="84"/>
    </row>
    <row r="47" spans="1:13" s="56" customFormat="1" ht="60.2" x14ac:dyDescent="0.3">
      <c r="A47" s="32" t="s">
        <v>216</v>
      </c>
      <c r="B47" s="32" t="s">
        <v>217</v>
      </c>
      <c r="C47" s="32" t="s">
        <v>218</v>
      </c>
      <c r="D47" s="40" t="s">
        <v>219</v>
      </c>
      <c r="E47" s="78" t="s">
        <v>97</v>
      </c>
      <c r="F47" s="74" t="s">
        <v>158</v>
      </c>
      <c r="G47" s="34">
        <f t="shared" si="7"/>
        <v>1350000</v>
      </c>
      <c r="H47" s="34">
        <v>1350000</v>
      </c>
      <c r="I47" s="34"/>
      <c r="J47" s="34"/>
    </row>
    <row r="48" spans="1:13" s="56" customFormat="1" ht="78.05" customHeight="1" x14ac:dyDescent="0.3">
      <c r="A48" s="32" t="s">
        <v>233</v>
      </c>
      <c r="B48" s="32" t="s">
        <v>232</v>
      </c>
      <c r="C48" s="32" t="s">
        <v>218</v>
      </c>
      <c r="D48" s="40" t="s">
        <v>234</v>
      </c>
      <c r="E48" s="78" t="s">
        <v>97</v>
      </c>
      <c r="F48" s="74" t="s">
        <v>158</v>
      </c>
      <c r="G48" s="34">
        <f t="shared" si="7"/>
        <v>2180450</v>
      </c>
      <c r="H48" s="34">
        <v>1694450</v>
      </c>
      <c r="I48" s="34">
        <v>486000</v>
      </c>
      <c r="J48" s="34">
        <v>486000</v>
      </c>
    </row>
    <row r="49" spans="1:10" s="4" customFormat="1" ht="30.1" x14ac:dyDescent="0.3">
      <c r="A49" s="35" t="s">
        <v>32</v>
      </c>
      <c r="B49" s="35"/>
      <c r="C49" s="35"/>
      <c r="D49" s="36" t="s">
        <v>140</v>
      </c>
      <c r="E49" s="37"/>
      <c r="F49" s="38"/>
      <c r="G49" s="39">
        <f>G50</f>
        <v>37561160</v>
      </c>
      <c r="H49" s="39">
        <f t="shared" ref="H49:J49" si="8">H50</f>
        <v>36811160</v>
      </c>
      <c r="I49" s="39">
        <f t="shared" si="8"/>
        <v>750000</v>
      </c>
      <c r="J49" s="39">
        <f t="shared" si="8"/>
        <v>750000</v>
      </c>
    </row>
    <row r="50" spans="1:10" s="4" customFormat="1" ht="30.1" x14ac:dyDescent="0.3">
      <c r="A50" s="35" t="s">
        <v>33</v>
      </c>
      <c r="B50" s="35"/>
      <c r="C50" s="35"/>
      <c r="D50" s="36" t="s">
        <v>140</v>
      </c>
      <c r="E50" s="37"/>
      <c r="F50" s="38"/>
      <c r="G50" s="39">
        <f>G51+G52+G53+G54+G55+G56+G57+G58+G59+G60</f>
        <v>37561160</v>
      </c>
      <c r="H50" s="39">
        <f t="shared" ref="H50:J50" si="9">H51+H52+H53+H54+H55+H56+H57+H58+H59+H60</f>
        <v>36811160</v>
      </c>
      <c r="I50" s="39">
        <f t="shared" si="9"/>
        <v>750000</v>
      </c>
      <c r="J50" s="39">
        <f t="shared" si="9"/>
        <v>750000</v>
      </c>
    </row>
    <row r="51" spans="1:10" s="56" customFormat="1" ht="52.55" customHeight="1" x14ac:dyDescent="0.3">
      <c r="A51" s="32" t="s">
        <v>72</v>
      </c>
      <c r="B51" s="32" t="s">
        <v>194</v>
      </c>
      <c r="C51" s="32" t="s">
        <v>69</v>
      </c>
      <c r="D51" s="45" t="s">
        <v>70</v>
      </c>
      <c r="E51" s="86" t="s">
        <v>59</v>
      </c>
      <c r="F51" s="88" t="s">
        <v>157</v>
      </c>
      <c r="G51" s="34">
        <f t="shared" si="2"/>
        <v>408000</v>
      </c>
      <c r="H51" s="34">
        <v>408000</v>
      </c>
      <c r="I51" s="34"/>
      <c r="J51" s="34"/>
    </row>
    <row r="52" spans="1:10" s="56" customFormat="1" ht="81.8" customHeight="1" x14ac:dyDescent="0.3">
      <c r="A52" s="32" t="s">
        <v>71</v>
      </c>
      <c r="B52" s="32" t="s">
        <v>195</v>
      </c>
      <c r="C52" s="32" t="s">
        <v>69</v>
      </c>
      <c r="D52" s="45" t="s">
        <v>196</v>
      </c>
      <c r="E52" s="87"/>
      <c r="F52" s="89"/>
      <c r="G52" s="34">
        <f t="shared" si="2"/>
        <v>244900</v>
      </c>
      <c r="H52" s="34">
        <v>244900</v>
      </c>
      <c r="I52" s="34"/>
      <c r="J52" s="34"/>
    </row>
    <row r="53" spans="1:10" s="56" customFormat="1" ht="30.1" x14ac:dyDescent="0.3">
      <c r="A53" s="32" t="s">
        <v>50</v>
      </c>
      <c r="B53" s="32" t="s">
        <v>189</v>
      </c>
      <c r="C53" s="32" t="s">
        <v>55</v>
      </c>
      <c r="D53" s="40" t="s">
        <v>49</v>
      </c>
      <c r="E53" s="78" t="s">
        <v>119</v>
      </c>
      <c r="F53" s="74" t="s">
        <v>172</v>
      </c>
      <c r="G53" s="34">
        <f t="shared" si="2"/>
        <v>325300</v>
      </c>
      <c r="H53" s="34">
        <f>324500+800</f>
        <v>325300</v>
      </c>
      <c r="I53" s="34"/>
      <c r="J53" s="34"/>
    </row>
    <row r="54" spans="1:10" s="56" customFormat="1" ht="30.1" x14ac:dyDescent="0.3">
      <c r="A54" s="32" t="s">
        <v>50</v>
      </c>
      <c r="B54" s="32" t="s">
        <v>189</v>
      </c>
      <c r="C54" s="32" t="s">
        <v>55</v>
      </c>
      <c r="D54" s="40" t="s">
        <v>49</v>
      </c>
      <c r="E54" s="86" t="s">
        <v>59</v>
      </c>
      <c r="F54" s="88" t="s">
        <v>157</v>
      </c>
      <c r="G54" s="34">
        <f t="shared" si="2"/>
        <v>2263260</v>
      </c>
      <c r="H54" s="34">
        <f>2144760+118500</f>
        <v>2263260</v>
      </c>
      <c r="I54" s="34"/>
      <c r="J54" s="34"/>
    </row>
    <row r="55" spans="1:10" s="56" customFormat="1" ht="75.25" x14ac:dyDescent="0.3">
      <c r="A55" s="32" t="s">
        <v>68</v>
      </c>
      <c r="B55" s="32" t="s">
        <v>191</v>
      </c>
      <c r="C55" s="32" t="s">
        <v>66</v>
      </c>
      <c r="D55" s="40" t="s">
        <v>67</v>
      </c>
      <c r="E55" s="96"/>
      <c r="F55" s="97"/>
      <c r="G55" s="34">
        <f t="shared" si="2"/>
        <v>642900</v>
      </c>
      <c r="H55" s="34">
        <f>577900+65000</f>
        <v>642900</v>
      </c>
      <c r="I55" s="34"/>
      <c r="J55" s="34"/>
    </row>
    <row r="56" spans="1:10" s="56" customFormat="1" ht="60.2" x14ac:dyDescent="0.3">
      <c r="A56" s="32" t="s">
        <v>65</v>
      </c>
      <c r="B56" s="32" t="s">
        <v>192</v>
      </c>
      <c r="C56" s="32" t="s">
        <v>193</v>
      </c>
      <c r="D56" s="40" t="s">
        <v>64</v>
      </c>
      <c r="E56" s="96"/>
      <c r="F56" s="97"/>
      <c r="G56" s="34">
        <f t="shared" si="2"/>
        <v>1122000</v>
      </c>
      <c r="H56" s="34">
        <v>1122000</v>
      </c>
      <c r="I56" s="34"/>
      <c r="J56" s="34"/>
    </row>
    <row r="57" spans="1:10" s="56" customFormat="1" ht="30.1" x14ac:dyDescent="0.3">
      <c r="A57" s="32" t="s">
        <v>63</v>
      </c>
      <c r="B57" s="32" t="s">
        <v>26</v>
      </c>
      <c r="C57" s="32" t="s">
        <v>27</v>
      </c>
      <c r="D57" s="40" t="s">
        <v>188</v>
      </c>
      <c r="E57" s="87"/>
      <c r="F57" s="89"/>
      <c r="G57" s="34">
        <f t="shared" si="2"/>
        <v>27184100</v>
      </c>
      <c r="H57" s="34">
        <f>27955800-771700</f>
        <v>27184100</v>
      </c>
      <c r="I57" s="34"/>
      <c r="J57" s="34"/>
    </row>
    <row r="58" spans="1:10" s="56" customFormat="1" ht="75.25" x14ac:dyDescent="0.3">
      <c r="A58" s="32" t="s">
        <v>63</v>
      </c>
      <c r="B58" s="32" t="s">
        <v>26</v>
      </c>
      <c r="C58" s="32" t="s">
        <v>27</v>
      </c>
      <c r="D58" s="40" t="s">
        <v>188</v>
      </c>
      <c r="E58" s="78" t="s">
        <v>153</v>
      </c>
      <c r="F58" s="74" t="s">
        <v>164</v>
      </c>
      <c r="G58" s="34">
        <f t="shared" si="2"/>
        <v>771700</v>
      </c>
      <c r="H58" s="34">
        <v>771700</v>
      </c>
      <c r="I58" s="34"/>
      <c r="J58" s="34"/>
    </row>
    <row r="59" spans="1:10" s="56" customFormat="1" ht="60.2" x14ac:dyDescent="0.3">
      <c r="A59" s="32" t="s">
        <v>63</v>
      </c>
      <c r="B59" s="32" t="s">
        <v>26</v>
      </c>
      <c r="C59" s="32" t="s">
        <v>27</v>
      </c>
      <c r="D59" s="40" t="s">
        <v>188</v>
      </c>
      <c r="E59" s="78" t="s">
        <v>97</v>
      </c>
      <c r="F59" s="74" t="s">
        <v>158</v>
      </c>
      <c r="G59" s="34">
        <f>H59+I59</f>
        <v>3849000</v>
      </c>
      <c r="H59" s="34">
        <f>3509000+340000</f>
        <v>3849000</v>
      </c>
      <c r="I59" s="34"/>
      <c r="J59" s="34"/>
    </row>
    <row r="60" spans="1:10" s="56" customFormat="1" ht="75.25" x14ac:dyDescent="0.3">
      <c r="A60" s="32" t="s">
        <v>235</v>
      </c>
      <c r="B60" s="32" t="s">
        <v>236</v>
      </c>
      <c r="C60" s="32" t="s">
        <v>38</v>
      </c>
      <c r="D60" s="40" t="s">
        <v>237</v>
      </c>
      <c r="E60" s="78" t="s">
        <v>222</v>
      </c>
      <c r="F60" s="74" t="s">
        <v>223</v>
      </c>
      <c r="G60" s="34">
        <f>H60+I60</f>
        <v>750000</v>
      </c>
      <c r="H60" s="34"/>
      <c r="I60" s="34">
        <v>750000</v>
      </c>
      <c r="J60" s="34">
        <v>750000</v>
      </c>
    </row>
    <row r="61" spans="1:10" s="4" customFormat="1" ht="30.1" x14ac:dyDescent="0.3">
      <c r="A61" s="35" t="s">
        <v>16</v>
      </c>
      <c r="B61" s="35"/>
      <c r="C61" s="35"/>
      <c r="D61" s="36" t="s">
        <v>141</v>
      </c>
      <c r="E61" s="37"/>
      <c r="F61" s="38"/>
      <c r="G61" s="39">
        <f>G62</f>
        <v>180000</v>
      </c>
      <c r="H61" s="39">
        <f t="shared" ref="H61:J61" si="10">H62</f>
        <v>120000</v>
      </c>
      <c r="I61" s="39">
        <f t="shared" si="10"/>
        <v>60000</v>
      </c>
      <c r="J61" s="39">
        <f t="shared" si="10"/>
        <v>60000</v>
      </c>
    </row>
    <row r="62" spans="1:10" s="4" customFormat="1" ht="30.1" x14ac:dyDescent="0.3">
      <c r="A62" s="35" t="s">
        <v>17</v>
      </c>
      <c r="B62" s="35"/>
      <c r="C62" s="35"/>
      <c r="D62" s="36" t="s">
        <v>141</v>
      </c>
      <c r="E62" s="37"/>
      <c r="F62" s="38"/>
      <c r="G62" s="39">
        <f>G64+G63</f>
        <v>180000</v>
      </c>
      <c r="H62" s="39">
        <f t="shared" ref="H62:J62" si="11">H64+H63</f>
        <v>120000</v>
      </c>
      <c r="I62" s="39">
        <f t="shared" si="11"/>
        <v>60000</v>
      </c>
      <c r="J62" s="39">
        <f t="shared" si="11"/>
        <v>60000</v>
      </c>
    </row>
    <row r="63" spans="1:10" s="56" customFormat="1" ht="15.05" x14ac:dyDescent="0.3">
      <c r="A63" s="32" t="s">
        <v>278</v>
      </c>
      <c r="B63" s="32" t="s">
        <v>279</v>
      </c>
      <c r="C63" s="32" t="s">
        <v>280</v>
      </c>
      <c r="D63" s="40" t="s">
        <v>281</v>
      </c>
      <c r="E63" s="88" t="s">
        <v>58</v>
      </c>
      <c r="F63" s="88" t="s">
        <v>167</v>
      </c>
      <c r="G63" s="34">
        <f>H63+I63</f>
        <v>60000</v>
      </c>
      <c r="H63" s="34"/>
      <c r="I63" s="34">
        <v>60000</v>
      </c>
      <c r="J63" s="34">
        <v>60000</v>
      </c>
    </row>
    <row r="64" spans="1:10" s="56" customFormat="1" ht="15.05" x14ac:dyDescent="0.3">
      <c r="A64" s="32" t="s">
        <v>104</v>
      </c>
      <c r="B64" s="32" t="s">
        <v>200</v>
      </c>
      <c r="C64" s="32" t="s">
        <v>201</v>
      </c>
      <c r="D64" s="40" t="s">
        <v>105</v>
      </c>
      <c r="E64" s="89"/>
      <c r="F64" s="89"/>
      <c r="G64" s="34">
        <f t="shared" si="2"/>
        <v>120000</v>
      </c>
      <c r="H64" s="34">
        <v>120000</v>
      </c>
      <c r="I64" s="34"/>
      <c r="J64" s="34"/>
    </row>
    <row r="65" spans="1:10" s="4" customFormat="1" ht="30.1" x14ac:dyDescent="0.3">
      <c r="A65" s="35" t="s">
        <v>46</v>
      </c>
      <c r="B65" s="35"/>
      <c r="C65" s="35"/>
      <c r="D65" s="36" t="s">
        <v>142</v>
      </c>
      <c r="E65" s="37"/>
      <c r="F65" s="38"/>
      <c r="G65" s="39">
        <f>G66</f>
        <v>2375640</v>
      </c>
      <c r="H65" s="39">
        <f t="shared" ref="H65:J65" si="12">H66</f>
        <v>2375640</v>
      </c>
      <c r="I65" s="39">
        <f t="shared" si="12"/>
        <v>0</v>
      </c>
      <c r="J65" s="39">
        <f t="shared" si="12"/>
        <v>0</v>
      </c>
    </row>
    <row r="66" spans="1:10" s="4" customFormat="1" ht="30.1" x14ac:dyDescent="0.3">
      <c r="A66" s="35" t="s">
        <v>47</v>
      </c>
      <c r="B66" s="35"/>
      <c r="C66" s="35"/>
      <c r="D66" s="36" t="s">
        <v>142</v>
      </c>
      <c r="E66" s="37"/>
      <c r="F66" s="38"/>
      <c r="G66" s="39">
        <f>G68+G69+G70+G71+G67</f>
        <v>2375640</v>
      </c>
      <c r="H66" s="39">
        <f t="shared" ref="H66:J66" si="13">H68+H69+H70+H71+H67</f>
        <v>2375640</v>
      </c>
      <c r="I66" s="39">
        <f t="shared" si="13"/>
        <v>0</v>
      </c>
      <c r="J66" s="39">
        <f t="shared" si="13"/>
        <v>0</v>
      </c>
    </row>
    <row r="67" spans="1:10" s="4" customFormat="1" ht="119.95" customHeight="1" x14ac:dyDescent="0.3">
      <c r="A67" s="32" t="s">
        <v>213</v>
      </c>
      <c r="B67" s="32" t="s">
        <v>214</v>
      </c>
      <c r="C67" s="32" t="s">
        <v>55</v>
      </c>
      <c r="D67" s="40" t="s">
        <v>215</v>
      </c>
      <c r="E67" s="78" t="s">
        <v>59</v>
      </c>
      <c r="F67" s="74" t="s">
        <v>157</v>
      </c>
      <c r="G67" s="34">
        <f t="shared" si="2"/>
        <v>293500</v>
      </c>
      <c r="H67" s="34">
        <v>293500</v>
      </c>
      <c r="I67" s="39"/>
      <c r="J67" s="39"/>
    </row>
    <row r="68" spans="1:10" s="56" customFormat="1" ht="60.2" x14ac:dyDescent="0.3">
      <c r="A68" s="32" t="s">
        <v>114</v>
      </c>
      <c r="B68" s="32" t="s">
        <v>115</v>
      </c>
      <c r="C68" s="32" t="s">
        <v>55</v>
      </c>
      <c r="D68" s="40" t="s">
        <v>116</v>
      </c>
      <c r="E68" s="78" t="s">
        <v>119</v>
      </c>
      <c r="F68" s="74" t="s">
        <v>265</v>
      </c>
      <c r="G68" s="34">
        <f t="shared" si="2"/>
        <v>633800</v>
      </c>
      <c r="H68" s="34">
        <v>633800</v>
      </c>
      <c r="I68" s="34"/>
      <c r="J68" s="34"/>
    </row>
    <row r="69" spans="1:10" s="56" customFormat="1" ht="60.2" x14ac:dyDescent="0.3">
      <c r="A69" s="32" t="s">
        <v>53</v>
      </c>
      <c r="B69" s="32" t="s">
        <v>54</v>
      </c>
      <c r="C69" s="32" t="s">
        <v>55</v>
      </c>
      <c r="D69" s="40" t="s">
        <v>31</v>
      </c>
      <c r="E69" s="78" t="s">
        <v>100</v>
      </c>
      <c r="F69" s="74" t="s">
        <v>266</v>
      </c>
      <c r="G69" s="34">
        <f t="shared" si="2"/>
        <v>458640</v>
      </c>
      <c r="H69" s="34">
        <f>500000-41360</f>
        <v>458640</v>
      </c>
      <c r="I69" s="34"/>
      <c r="J69" s="34"/>
    </row>
    <row r="70" spans="1:10" s="56" customFormat="1" ht="123.75" customHeight="1" x14ac:dyDescent="0.3">
      <c r="A70" s="32" t="s">
        <v>94</v>
      </c>
      <c r="B70" s="32" t="s">
        <v>26</v>
      </c>
      <c r="C70" s="32" t="s">
        <v>27</v>
      </c>
      <c r="D70" s="40" t="s">
        <v>188</v>
      </c>
      <c r="E70" s="78" t="s">
        <v>59</v>
      </c>
      <c r="F70" s="74" t="s">
        <v>157</v>
      </c>
      <c r="G70" s="34">
        <f t="shared" si="2"/>
        <v>118700</v>
      </c>
      <c r="H70" s="34">
        <v>118700</v>
      </c>
      <c r="I70" s="34"/>
      <c r="J70" s="34"/>
    </row>
    <row r="71" spans="1:10" s="56" customFormat="1" ht="72.8" customHeight="1" x14ac:dyDescent="0.3">
      <c r="A71" s="32" t="s">
        <v>106</v>
      </c>
      <c r="B71" s="32" t="s">
        <v>107</v>
      </c>
      <c r="C71" s="32" t="s">
        <v>108</v>
      </c>
      <c r="D71" s="46" t="s">
        <v>109</v>
      </c>
      <c r="E71" s="78" t="s">
        <v>101</v>
      </c>
      <c r="F71" s="74" t="s">
        <v>267</v>
      </c>
      <c r="G71" s="34">
        <f t="shared" si="2"/>
        <v>871000</v>
      </c>
      <c r="H71" s="34">
        <f>996700-125700</f>
        <v>871000</v>
      </c>
      <c r="I71" s="34"/>
      <c r="J71" s="34"/>
    </row>
    <row r="72" spans="1:10" s="4" customFormat="1" ht="30.1" x14ac:dyDescent="0.3">
      <c r="A72" s="35" t="s">
        <v>18</v>
      </c>
      <c r="B72" s="35"/>
      <c r="C72" s="35"/>
      <c r="D72" s="36" t="s">
        <v>143</v>
      </c>
      <c r="E72" s="37"/>
      <c r="F72" s="38"/>
      <c r="G72" s="39">
        <f>G73</f>
        <v>124414664</v>
      </c>
      <c r="H72" s="39">
        <f t="shared" ref="H72:J72" si="14">H73</f>
        <v>72712295</v>
      </c>
      <c r="I72" s="39">
        <f t="shared" si="14"/>
        <v>51702369</v>
      </c>
      <c r="J72" s="39">
        <f t="shared" si="14"/>
        <v>51178059</v>
      </c>
    </row>
    <row r="73" spans="1:10" s="4" customFormat="1" ht="30.1" x14ac:dyDescent="0.3">
      <c r="A73" s="35" t="s">
        <v>19</v>
      </c>
      <c r="B73" s="35"/>
      <c r="C73" s="35"/>
      <c r="D73" s="36" t="s">
        <v>143</v>
      </c>
      <c r="E73" s="37"/>
      <c r="F73" s="38"/>
      <c r="G73" s="39">
        <f>SUM(G74:G92)</f>
        <v>124414664</v>
      </c>
      <c r="H73" s="39">
        <f t="shared" ref="H73:J73" si="15">SUM(H74:H92)</f>
        <v>72712295</v>
      </c>
      <c r="I73" s="39">
        <f t="shared" si="15"/>
        <v>51702369</v>
      </c>
      <c r="J73" s="39">
        <f t="shared" si="15"/>
        <v>51178059</v>
      </c>
    </row>
    <row r="74" spans="1:10" s="56" customFormat="1" ht="30.1" x14ac:dyDescent="0.3">
      <c r="A74" s="32" t="s">
        <v>39</v>
      </c>
      <c r="B74" s="32" t="s">
        <v>206</v>
      </c>
      <c r="C74" s="32" t="s">
        <v>38</v>
      </c>
      <c r="D74" s="40" t="s">
        <v>40</v>
      </c>
      <c r="E74" s="86" t="s">
        <v>81</v>
      </c>
      <c r="F74" s="88" t="s">
        <v>170</v>
      </c>
      <c r="G74" s="34">
        <f t="shared" ref="G74:G79" si="16">H74+I74</f>
        <v>18144156</v>
      </c>
      <c r="H74" s="34">
        <f>150000+1540000</f>
        <v>1690000</v>
      </c>
      <c r="I74" s="34">
        <f>10789440-I88+5970000</f>
        <v>16454156</v>
      </c>
      <c r="J74" s="34">
        <f>10789440-J88+5970000</f>
        <v>16454156</v>
      </c>
    </row>
    <row r="75" spans="1:10" s="56" customFormat="1" ht="30.1" x14ac:dyDescent="0.3">
      <c r="A75" s="32" t="s">
        <v>84</v>
      </c>
      <c r="B75" s="32" t="s">
        <v>207</v>
      </c>
      <c r="C75" s="32" t="s">
        <v>35</v>
      </c>
      <c r="D75" s="40" t="s">
        <v>85</v>
      </c>
      <c r="E75" s="96"/>
      <c r="F75" s="97"/>
      <c r="G75" s="34">
        <f t="shared" si="16"/>
        <v>80000</v>
      </c>
      <c r="H75" s="34">
        <v>0</v>
      </c>
      <c r="I75" s="34">
        <v>80000</v>
      </c>
      <c r="J75" s="34">
        <v>80000</v>
      </c>
    </row>
    <row r="76" spans="1:10" s="56" customFormat="1" ht="30.1" x14ac:dyDescent="0.3">
      <c r="A76" s="32" t="s">
        <v>82</v>
      </c>
      <c r="B76" s="32" t="s">
        <v>208</v>
      </c>
      <c r="C76" s="32" t="s">
        <v>35</v>
      </c>
      <c r="D76" s="40" t="s">
        <v>83</v>
      </c>
      <c r="E76" s="96"/>
      <c r="F76" s="97"/>
      <c r="G76" s="34">
        <f t="shared" si="16"/>
        <v>6575222</v>
      </c>
      <c r="H76" s="34">
        <v>0</v>
      </c>
      <c r="I76" s="34">
        <f>1618222+4957000</f>
        <v>6575222</v>
      </c>
      <c r="J76" s="34">
        <f>1618222+4957000</f>
        <v>6575222</v>
      </c>
    </row>
    <row r="77" spans="1:10" s="56" customFormat="1" ht="30.1" x14ac:dyDescent="0.3">
      <c r="A77" s="32" t="s">
        <v>245</v>
      </c>
      <c r="B77" s="32" t="s">
        <v>246</v>
      </c>
      <c r="C77" s="32" t="s">
        <v>35</v>
      </c>
      <c r="D77" s="40" t="s">
        <v>270</v>
      </c>
      <c r="E77" s="96"/>
      <c r="F77" s="97"/>
      <c r="G77" s="34">
        <f t="shared" si="16"/>
        <v>55000</v>
      </c>
      <c r="H77" s="34">
        <v>0</v>
      </c>
      <c r="I77" s="34">
        <v>55000</v>
      </c>
      <c r="J77" s="34">
        <v>55000</v>
      </c>
    </row>
    <row r="78" spans="1:10" s="56" customFormat="1" ht="30.1" x14ac:dyDescent="0.3">
      <c r="A78" s="32" t="s">
        <v>88</v>
      </c>
      <c r="B78" s="32" t="s">
        <v>210</v>
      </c>
      <c r="C78" s="32" t="s">
        <v>35</v>
      </c>
      <c r="D78" s="40" t="s">
        <v>211</v>
      </c>
      <c r="E78" s="96"/>
      <c r="F78" s="97"/>
      <c r="G78" s="34">
        <f t="shared" si="16"/>
        <v>1403700</v>
      </c>
      <c r="H78" s="34">
        <v>578700</v>
      </c>
      <c r="I78" s="34">
        <f>705000+120000</f>
        <v>825000</v>
      </c>
      <c r="J78" s="34">
        <f>705000+120000</f>
        <v>825000</v>
      </c>
    </row>
    <row r="79" spans="1:10" s="56" customFormat="1" ht="15.05" x14ac:dyDescent="0.3">
      <c r="A79" s="32" t="s">
        <v>34</v>
      </c>
      <c r="B79" s="32" t="s">
        <v>205</v>
      </c>
      <c r="C79" s="32" t="s">
        <v>35</v>
      </c>
      <c r="D79" s="46" t="s">
        <v>73</v>
      </c>
      <c r="E79" s="87"/>
      <c r="F79" s="89"/>
      <c r="G79" s="34">
        <f t="shared" si="16"/>
        <v>73235861</v>
      </c>
      <c r="H79" s="34">
        <f>49499500-H80-H81+6122164</f>
        <v>55227464</v>
      </c>
      <c r="I79" s="34">
        <f>14525227+1968220+1514950</f>
        <v>18008397</v>
      </c>
      <c r="J79" s="34">
        <f>14525227+1968220+1514950</f>
        <v>18008397</v>
      </c>
    </row>
    <row r="80" spans="1:10" s="56" customFormat="1" ht="45.15" x14ac:dyDescent="0.3">
      <c r="A80" s="32" t="s">
        <v>34</v>
      </c>
      <c r="B80" s="32" t="s">
        <v>205</v>
      </c>
      <c r="C80" s="32" t="s">
        <v>35</v>
      </c>
      <c r="D80" s="46" t="s">
        <v>73</v>
      </c>
      <c r="E80" s="78" t="s">
        <v>58</v>
      </c>
      <c r="F80" s="74" t="s">
        <v>167</v>
      </c>
      <c r="G80" s="34">
        <f t="shared" si="2"/>
        <v>75000</v>
      </c>
      <c r="H80" s="34">
        <v>75000</v>
      </c>
      <c r="I80" s="34"/>
      <c r="J80" s="34"/>
    </row>
    <row r="81" spans="1:10" s="56" customFormat="1" ht="45.15" x14ac:dyDescent="0.3">
      <c r="A81" s="32" t="s">
        <v>34</v>
      </c>
      <c r="B81" s="32" t="s">
        <v>205</v>
      </c>
      <c r="C81" s="32" t="s">
        <v>35</v>
      </c>
      <c r="D81" s="46" t="s">
        <v>73</v>
      </c>
      <c r="E81" s="78" t="s">
        <v>98</v>
      </c>
      <c r="F81" s="74" t="s">
        <v>162</v>
      </c>
      <c r="G81" s="34">
        <f t="shared" si="2"/>
        <v>319200</v>
      </c>
      <c r="H81" s="34">
        <f>412000-92800</f>
        <v>319200</v>
      </c>
      <c r="I81" s="34"/>
      <c r="J81" s="34"/>
    </row>
    <row r="82" spans="1:10" s="56" customFormat="1" ht="45.15" x14ac:dyDescent="0.3">
      <c r="A82" s="32" t="s">
        <v>20</v>
      </c>
      <c r="B82" s="32" t="s">
        <v>197</v>
      </c>
      <c r="C82" s="32" t="s">
        <v>198</v>
      </c>
      <c r="D82" s="46" t="s">
        <v>199</v>
      </c>
      <c r="E82" s="78" t="s">
        <v>154</v>
      </c>
      <c r="F82" s="74" t="s">
        <v>166</v>
      </c>
      <c r="G82" s="34">
        <f t="shared" si="2"/>
        <v>30000</v>
      </c>
      <c r="H82" s="34">
        <v>30000</v>
      </c>
      <c r="I82" s="34"/>
      <c r="J82" s="34"/>
    </row>
    <row r="83" spans="1:10" s="56" customFormat="1" ht="45.15" x14ac:dyDescent="0.3">
      <c r="A83" s="32" t="s">
        <v>86</v>
      </c>
      <c r="B83" s="32" t="s">
        <v>209</v>
      </c>
      <c r="C83" s="32" t="s">
        <v>35</v>
      </c>
      <c r="D83" s="40" t="s">
        <v>87</v>
      </c>
      <c r="E83" s="78" t="s">
        <v>130</v>
      </c>
      <c r="F83" s="74" t="s">
        <v>131</v>
      </c>
      <c r="G83" s="34">
        <f t="shared" si="2"/>
        <v>5985000</v>
      </c>
      <c r="H83" s="34">
        <v>300000</v>
      </c>
      <c r="I83" s="34">
        <f>215000+5470000</f>
        <v>5685000</v>
      </c>
      <c r="J83" s="34">
        <f>215000+5470000</f>
        <v>5685000</v>
      </c>
    </row>
    <row r="84" spans="1:10" s="56" customFormat="1" ht="15.05" x14ac:dyDescent="0.3">
      <c r="A84" s="32" t="s">
        <v>247</v>
      </c>
      <c r="B84" s="32" t="s">
        <v>248</v>
      </c>
      <c r="C84" s="32" t="s">
        <v>76</v>
      </c>
      <c r="D84" s="45" t="s">
        <v>249</v>
      </c>
      <c r="E84" s="86" t="s">
        <v>151</v>
      </c>
      <c r="F84" s="88" t="s">
        <v>161</v>
      </c>
      <c r="G84" s="34">
        <f t="shared" si="2"/>
        <v>47731</v>
      </c>
      <c r="H84" s="34">
        <v>47731</v>
      </c>
      <c r="I84" s="34">
        <v>0</v>
      </c>
      <c r="J84" s="34">
        <v>0</v>
      </c>
    </row>
    <row r="85" spans="1:10" s="56" customFormat="1" ht="100.5" customHeight="1" x14ac:dyDescent="0.3">
      <c r="A85" s="32" t="s">
        <v>75</v>
      </c>
      <c r="B85" s="32" t="s">
        <v>203</v>
      </c>
      <c r="C85" s="32" t="s">
        <v>76</v>
      </c>
      <c r="D85" s="40" t="s">
        <v>77</v>
      </c>
      <c r="E85" s="87"/>
      <c r="F85" s="89"/>
      <c r="G85" s="34">
        <f t="shared" si="2"/>
        <v>90000</v>
      </c>
      <c r="H85" s="34">
        <f>90000</f>
        <v>90000</v>
      </c>
      <c r="I85" s="34">
        <v>0</v>
      </c>
      <c r="J85" s="34">
        <v>0</v>
      </c>
    </row>
    <row r="86" spans="1:10" s="56" customFormat="1" ht="60.2" x14ac:dyDescent="0.3">
      <c r="A86" s="32" t="s">
        <v>90</v>
      </c>
      <c r="B86" s="32" t="s">
        <v>212</v>
      </c>
      <c r="C86" s="32" t="s">
        <v>89</v>
      </c>
      <c r="D86" s="40" t="s">
        <v>91</v>
      </c>
      <c r="E86" s="78" t="s">
        <v>81</v>
      </c>
      <c r="F86" s="74" t="s">
        <v>170</v>
      </c>
      <c r="G86" s="34">
        <f t="shared" si="2"/>
        <v>15085000</v>
      </c>
      <c r="H86" s="34">
        <v>14285000</v>
      </c>
      <c r="I86" s="34">
        <f>6100000-5300000</f>
        <v>800000</v>
      </c>
      <c r="J86" s="34">
        <f>6100000-5300000</f>
        <v>800000</v>
      </c>
    </row>
    <row r="87" spans="1:10" s="56" customFormat="1" ht="45.15" x14ac:dyDescent="0.3">
      <c r="A87" s="32" t="s">
        <v>250</v>
      </c>
      <c r="B87" s="32" t="s">
        <v>118</v>
      </c>
      <c r="C87" s="32" t="s">
        <v>92</v>
      </c>
      <c r="D87" s="40" t="s">
        <v>93</v>
      </c>
      <c r="E87" s="78" t="s">
        <v>99</v>
      </c>
      <c r="F87" s="74" t="s">
        <v>171</v>
      </c>
      <c r="G87" s="57">
        <f>H87+I87</f>
        <v>2290000</v>
      </c>
      <c r="H87" s="57">
        <v>0</v>
      </c>
      <c r="I87" s="65">
        <f>2100000+190000</f>
        <v>2290000</v>
      </c>
      <c r="J87" s="65">
        <f>2100000+190000</f>
        <v>2290000</v>
      </c>
    </row>
    <row r="88" spans="1:10" s="56" customFormat="1" ht="111.8" customHeight="1" x14ac:dyDescent="0.3">
      <c r="A88" s="32" t="s">
        <v>39</v>
      </c>
      <c r="B88" s="32" t="s">
        <v>206</v>
      </c>
      <c r="C88" s="32" t="s">
        <v>38</v>
      </c>
      <c r="D88" s="40" t="s">
        <v>40</v>
      </c>
      <c r="E88" s="82" t="s">
        <v>287</v>
      </c>
      <c r="F88" s="83" t="s">
        <v>285</v>
      </c>
      <c r="G88" s="34">
        <f>H88+I88</f>
        <v>305284</v>
      </c>
      <c r="H88" s="57">
        <v>0</v>
      </c>
      <c r="I88" s="34">
        <f>305284</f>
        <v>305284</v>
      </c>
      <c r="J88" s="57">
        <f>I88</f>
        <v>305284</v>
      </c>
    </row>
    <row r="89" spans="1:10" s="56" customFormat="1" ht="105.35" x14ac:dyDescent="0.3">
      <c r="A89" s="32" t="s">
        <v>252</v>
      </c>
      <c r="B89" s="32" t="s">
        <v>253</v>
      </c>
      <c r="C89" s="32" t="s">
        <v>254</v>
      </c>
      <c r="D89" s="40" t="s">
        <v>255</v>
      </c>
      <c r="E89" s="82" t="s">
        <v>287</v>
      </c>
      <c r="F89" s="83" t="s">
        <v>285</v>
      </c>
      <c r="G89" s="34">
        <f>H89+I89</f>
        <v>77131</v>
      </c>
      <c r="H89" s="34">
        <v>0</v>
      </c>
      <c r="I89" s="34">
        <f>77131</f>
        <v>77131</v>
      </c>
      <c r="J89" s="34"/>
    </row>
    <row r="90" spans="1:10" s="56" customFormat="1" ht="60.2" x14ac:dyDescent="0.3">
      <c r="A90" s="32" t="s">
        <v>271</v>
      </c>
      <c r="B90" s="32" t="s">
        <v>272</v>
      </c>
      <c r="C90" s="32" t="s">
        <v>44</v>
      </c>
      <c r="D90" s="61" t="s">
        <v>273</v>
      </c>
      <c r="E90" s="78" t="s">
        <v>81</v>
      </c>
      <c r="F90" s="74" t="s">
        <v>170</v>
      </c>
      <c r="G90" s="34">
        <f>H90+I90</f>
        <v>100000</v>
      </c>
      <c r="H90" s="34"/>
      <c r="I90" s="34">
        <v>100000</v>
      </c>
      <c r="J90" s="34">
        <v>100000</v>
      </c>
    </row>
    <row r="91" spans="1:10" s="56" customFormat="1" ht="167.25" customHeight="1" x14ac:dyDescent="0.3">
      <c r="A91" s="50" t="s">
        <v>251</v>
      </c>
      <c r="B91" s="32" t="s">
        <v>22</v>
      </c>
      <c r="C91" s="32" t="s">
        <v>23</v>
      </c>
      <c r="D91" s="40" t="s">
        <v>24</v>
      </c>
      <c r="E91" s="78" t="s">
        <v>264</v>
      </c>
      <c r="F91" s="74" t="s">
        <v>165</v>
      </c>
      <c r="G91" s="34">
        <f t="shared" si="2"/>
        <v>69200</v>
      </c>
      <c r="H91" s="34">
        <v>69200</v>
      </c>
      <c r="I91" s="34"/>
      <c r="J91" s="34"/>
    </row>
    <row r="92" spans="1:10" s="56" customFormat="1" ht="75.25" x14ac:dyDescent="0.3">
      <c r="A92" s="32" t="s">
        <v>80</v>
      </c>
      <c r="B92" s="32" t="s">
        <v>184</v>
      </c>
      <c r="C92" s="32" t="s">
        <v>42</v>
      </c>
      <c r="D92" s="46" t="s">
        <v>43</v>
      </c>
      <c r="E92" s="78" t="s">
        <v>152</v>
      </c>
      <c r="F92" s="74" t="s">
        <v>160</v>
      </c>
      <c r="G92" s="34">
        <f t="shared" si="2"/>
        <v>447179</v>
      </c>
      <c r="H92" s="34"/>
      <c r="I92" s="34">
        <f>148179+563685-264685</f>
        <v>447179</v>
      </c>
      <c r="J92" s="34"/>
    </row>
    <row r="93" spans="1:10" s="4" customFormat="1" ht="30.1" x14ac:dyDescent="0.3">
      <c r="A93" s="35" t="s">
        <v>36</v>
      </c>
      <c r="B93" s="35"/>
      <c r="C93" s="35"/>
      <c r="D93" s="36" t="s">
        <v>144</v>
      </c>
      <c r="E93" s="37"/>
      <c r="F93" s="38"/>
      <c r="G93" s="39">
        <f>G94</f>
        <v>4765176</v>
      </c>
      <c r="H93" s="39">
        <f t="shared" ref="H93:J94" si="17">H94</f>
        <v>0</v>
      </c>
      <c r="I93" s="39">
        <f t="shared" si="17"/>
        <v>4765176</v>
      </c>
      <c r="J93" s="39">
        <f t="shared" si="17"/>
        <v>4765176</v>
      </c>
    </row>
    <row r="94" spans="1:10" s="4" customFormat="1" ht="30.1" x14ac:dyDescent="0.3">
      <c r="A94" s="35" t="s">
        <v>37</v>
      </c>
      <c r="B94" s="35"/>
      <c r="C94" s="35"/>
      <c r="D94" s="36" t="s">
        <v>144</v>
      </c>
      <c r="E94" s="37"/>
      <c r="F94" s="38"/>
      <c r="G94" s="39">
        <f>G95</f>
        <v>4765176</v>
      </c>
      <c r="H94" s="39">
        <f t="shared" si="17"/>
        <v>0</v>
      </c>
      <c r="I94" s="39">
        <f t="shared" si="17"/>
        <v>4765176</v>
      </c>
      <c r="J94" s="39">
        <f t="shared" si="17"/>
        <v>4765176</v>
      </c>
    </row>
    <row r="95" spans="1:10" s="56" customFormat="1" ht="75.25" x14ac:dyDescent="0.3">
      <c r="A95" s="32" t="s">
        <v>256</v>
      </c>
      <c r="B95" s="32" t="s">
        <v>257</v>
      </c>
      <c r="C95" s="32" t="s">
        <v>44</v>
      </c>
      <c r="D95" s="40" t="s">
        <v>258</v>
      </c>
      <c r="E95" s="78" t="s">
        <v>152</v>
      </c>
      <c r="F95" s="74" t="s">
        <v>160</v>
      </c>
      <c r="G95" s="34">
        <f t="shared" si="2"/>
        <v>4765176</v>
      </c>
      <c r="H95" s="34"/>
      <c r="I95" s="34">
        <f>4765176</f>
        <v>4765176</v>
      </c>
      <c r="J95" s="34">
        <v>4765176</v>
      </c>
    </row>
    <row r="96" spans="1:10" s="4" customFormat="1" ht="45.15" x14ac:dyDescent="0.3">
      <c r="A96" s="35" t="s">
        <v>110</v>
      </c>
      <c r="B96" s="35"/>
      <c r="C96" s="35"/>
      <c r="D96" s="36" t="s">
        <v>111</v>
      </c>
      <c r="E96" s="37"/>
      <c r="F96" s="38"/>
      <c r="G96" s="39">
        <f>G97</f>
        <v>9457300</v>
      </c>
      <c r="H96" s="39">
        <f t="shared" ref="H96:J97" si="18">H97</f>
        <v>8787300</v>
      </c>
      <c r="I96" s="39">
        <f t="shared" si="18"/>
        <v>670000</v>
      </c>
      <c r="J96" s="39">
        <f t="shared" si="18"/>
        <v>670000</v>
      </c>
    </row>
    <row r="97" spans="1:10" s="4" customFormat="1" ht="45.15" x14ac:dyDescent="0.3">
      <c r="A97" s="35" t="s">
        <v>112</v>
      </c>
      <c r="B97" s="35"/>
      <c r="C97" s="35"/>
      <c r="D97" s="36" t="s">
        <v>111</v>
      </c>
      <c r="E97" s="37"/>
      <c r="F97" s="38"/>
      <c r="G97" s="39">
        <f>G98</f>
        <v>9457300</v>
      </c>
      <c r="H97" s="39">
        <f t="shared" si="18"/>
        <v>8787300</v>
      </c>
      <c r="I97" s="39">
        <f t="shared" si="18"/>
        <v>670000</v>
      </c>
      <c r="J97" s="39">
        <f t="shared" si="18"/>
        <v>670000</v>
      </c>
    </row>
    <row r="98" spans="1:10" s="56" customFormat="1" ht="45.15" x14ac:dyDescent="0.3">
      <c r="A98" s="32" t="s">
        <v>113</v>
      </c>
      <c r="B98" s="32" t="s">
        <v>103</v>
      </c>
      <c r="C98" s="32" t="s">
        <v>44</v>
      </c>
      <c r="D98" s="33" t="s">
        <v>182</v>
      </c>
      <c r="E98" s="78" t="s">
        <v>101</v>
      </c>
      <c r="F98" s="74" t="s">
        <v>174</v>
      </c>
      <c r="G98" s="34">
        <f t="shared" si="2"/>
        <v>9457300</v>
      </c>
      <c r="H98" s="34">
        <f>6100000+2687300</f>
        <v>8787300</v>
      </c>
      <c r="I98" s="34">
        <v>670000</v>
      </c>
      <c r="J98" s="34">
        <v>670000</v>
      </c>
    </row>
    <row r="99" spans="1:10" s="4" customFormat="1" ht="30.1" x14ac:dyDescent="0.3">
      <c r="A99" s="35" t="s">
        <v>238</v>
      </c>
      <c r="B99" s="35"/>
      <c r="C99" s="35"/>
      <c r="D99" s="36" t="s">
        <v>240</v>
      </c>
      <c r="E99" s="62"/>
      <c r="F99" s="63"/>
      <c r="G99" s="39">
        <f>G100</f>
        <v>3316160</v>
      </c>
      <c r="H99" s="39">
        <f t="shared" ref="H99:J99" si="19">H100</f>
        <v>2215523</v>
      </c>
      <c r="I99" s="39">
        <f t="shared" si="19"/>
        <v>1100637</v>
      </c>
      <c r="J99" s="39">
        <f t="shared" si="19"/>
        <v>1100637</v>
      </c>
    </row>
    <row r="100" spans="1:10" s="4" customFormat="1" ht="30.1" x14ac:dyDescent="0.3">
      <c r="A100" s="35" t="s">
        <v>239</v>
      </c>
      <c r="B100" s="35"/>
      <c r="C100" s="35"/>
      <c r="D100" s="36" t="s">
        <v>241</v>
      </c>
      <c r="E100" s="62"/>
      <c r="F100" s="63"/>
      <c r="G100" s="39">
        <f>H100+I100</f>
        <v>3316160</v>
      </c>
      <c r="H100" s="39">
        <f>SUM(H101:H107)</f>
        <v>2215523</v>
      </c>
      <c r="I100" s="39">
        <f t="shared" ref="I100:J100" si="20">SUM(I101:I107)</f>
        <v>1100637</v>
      </c>
      <c r="J100" s="39">
        <f t="shared" si="20"/>
        <v>1100637</v>
      </c>
    </row>
    <row r="101" spans="1:10" s="56" customFormat="1" ht="60.2" x14ac:dyDescent="0.3">
      <c r="A101" s="32" t="s">
        <v>261</v>
      </c>
      <c r="B101" s="32" t="s">
        <v>262</v>
      </c>
      <c r="C101" s="32" t="s">
        <v>45</v>
      </c>
      <c r="D101" s="46" t="s">
        <v>263</v>
      </c>
      <c r="E101" s="78" t="s">
        <v>230</v>
      </c>
      <c r="F101" s="74" t="s">
        <v>231</v>
      </c>
      <c r="G101" s="57">
        <f t="shared" ref="G101" si="21">H101+I101</f>
        <v>750000</v>
      </c>
      <c r="H101" s="57">
        <v>100000</v>
      </c>
      <c r="I101" s="34">
        <v>650000</v>
      </c>
      <c r="J101" s="34">
        <v>650000</v>
      </c>
    </row>
    <row r="102" spans="1:10" s="56" customFormat="1" ht="120.4" x14ac:dyDescent="0.3">
      <c r="A102" s="90" t="s">
        <v>242</v>
      </c>
      <c r="B102" s="90" t="s">
        <v>243</v>
      </c>
      <c r="C102" s="90" t="s">
        <v>45</v>
      </c>
      <c r="D102" s="93" t="s">
        <v>244</v>
      </c>
      <c r="E102" s="78" t="s">
        <v>127</v>
      </c>
      <c r="F102" s="74" t="s">
        <v>175</v>
      </c>
      <c r="G102" s="57">
        <f>H102+I102</f>
        <v>15000</v>
      </c>
      <c r="H102" s="57">
        <v>15000</v>
      </c>
      <c r="I102" s="34"/>
      <c r="J102" s="34"/>
    </row>
    <row r="103" spans="1:10" s="56" customFormat="1" ht="60.2" x14ac:dyDescent="0.3">
      <c r="A103" s="91"/>
      <c r="B103" s="91"/>
      <c r="C103" s="91"/>
      <c r="D103" s="94"/>
      <c r="E103" s="78" t="s">
        <v>102</v>
      </c>
      <c r="F103" s="74" t="s">
        <v>176</v>
      </c>
      <c r="G103" s="57">
        <f t="shared" ref="G103:G106" si="22">H103+I103</f>
        <v>927500</v>
      </c>
      <c r="H103" s="57">
        <f>600000+327500</f>
        <v>927500</v>
      </c>
      <c r="I103" s="34"/>
      <c r="J103" s="34"/>
    </row>
    <row r="104" spans="1:10" s="56" customFormat="1" ht="162.80000000000001" customHeight="1" x14ac:dyDescent="0.3">
      <c r="A104" s="91"/>
      <c r="B104" s="91"/>
      <c r="C104" s="91"/>
      <c r="D104" s="94"/>
      <c r="E104" s="80" t="s">
        <v>264</v>
      </c>
      <c r="F104" s="74" t="s">
        <v>165</v>
      </c>
      <c r="G104" s="57">
        <f>H104+I104</f>
        <v>45000</v>
      </c>
      <c r="H104" s="57">
        <v>45000</v>
      </c>
      <c r="I104" s="34"/>
      <c r="J104" s="34"/>
    </row>
    <row r="105" spans="1:10" s="56" customFormat="1" ht="145.5" customHeight="1" x14ac:dyDescent="0.3">
      <c r="A105" s="91"/>
      <c r="B105" s="91"/>
      <c r="C105" s="91"/>
      <c r="D105" s="94"/>
      <c r="E105" s="78" t="s">
        <v>226</v>
      </c>
      <c r="F105" s="74" t="s">
        <v>227</v>
      </c>
      <c r="G105" s="57">
        <f t="shared" si="22"/>
        <v>30000</v>
      </c>
      <c r="H105" s="57">
        <v>14000</v>
      </c>
      <c r="I105" s="34">
        <v>16000</v>
      </c>
      <c r="J105" s="34">
        <v>16000</v>
      </c>
    </row>
    <row r="106" spans="1:10" s="56" customFormat="1" ht="75.25" x14ac:dyDescent="0.3">
      <c r="A106" s="91"/>
      <c r="B106" s="91"/>
      <c r="C106" s="91"/>
      <c r="D106" s="94"/>
      <c r="E106" s="78" t="s">
        <v>228</v>
      </c>
      <c r="F106" s="74" t="s">
        <v>229</v>
      </c>
      <c r="G106" s="57">
        <f t="shared" si="22"/>
        <v>750000</v>
      </c>
      <c r="H106" s="57">
        <f>277328+38035</f>
        <v>315363</v>
      </c>
      <c r="I106" s="34">
        <f>472672-38035</f>
        <v>434637</v>
      </c>
      <c r="J106" s="34">
        <v>434637</v>
      </c>
    </row>
    <row r="107" spans="1:10" s="56" customFormat="1" ht="30.1" x14ac:dyDescent="0.3">
      <c r="A107" s="92"/>
      <c r="B107" s="92"/>
      <c r="C107" s="92"/>
      <c r="D107" s="95"/>
      <c r="E107" s="24" t="s">
        <v>259</v>
      </c>
      <c r="F107" s="74" t="s">
        <v>260</v>
      </c>
      <c r="G107" s="57">
        <f>H107+I107</f>
        <v>798660</v>
      </c>
      <c r="H107" s="57">
        <f>600000+198660</f>
        <v>798660</v>
      </c>
      <c r="I107" s="34"/>
      <c r="J107" s="34"/>
    </row>
    <row r="108" spans="1:10" s="4" customFormat="1" ht="15.05" x14ac:dyDescent="0.3">
      <c r="A108" s="66"/>
      <c r="B108" s="66"/>
      <c r="C108" s="66"/>
      <c r="D108" s="67" t="s">
        <v>145</v>
      </c>
      <c r="E108" s="37"/>
      <c r="F108" s="38"/>
      <c r="G108" s="39">
        <f>G19+G30+G41+G49+G61+G65+G72+G93+G97+G99</f>
        <v>278752066.02999997</v>
      </c>
      <c r="H108" s="39">
        <f>H19+H30+H41+H49+H61+H65+H72+H93+H97+H99</f>
        <v>189077639.31999999</v>
      </c>
      <c r="I108" s="39">
        <f>I19+I30+I41+I49+I61+I65+I72+I93+I97+I99</f>
        <v>89674426.710000008</v>
      </c>
      <c r="J108" s="39">
        <f>J19+J30+J41+J49+J61+J65+J72+J93+J97+J99</f>
        <v>88178801.710000008</v>
      </c>
    </row>
    <row r="109" spans="1:10" s="56" customFormat="1" ht="60.2" x14ac:dyDescent="0.3">
      <c r="A109" s="29"/>
      <c r="B109" s="29"/>
      <c r="C109" s="29"/>
      <c r="D109" s="30"/>
      <c r="E109" s="24" t="s">
        <v>60</v>
      </c>
      <c r="F109" s="74" t="s">
        <v>155</v>
      </c>
      <c r="G109" s="34">
        <f>G40</f>
        <v>310600</v>
      </c>
      <c r="H109" s="34">
        <f t="shared" ref="H109:J109" si="23">H40</f>
        <v>310600</v>
      </c>
      <c r="I109" s="34">
        <f t="shared" si="23"/>
        <v>0</v>
      </c>
      <c r="J109" s="34">
        <f t="shared" si="23"/>
        <v>0</v>
      </c>
    </row>
    <row r="110" spans="1:10" s="56" customFormat="1" ht="60.2" x14ac:dyDescent="0.3">
      <c r="A110" s="29"/>
      <c r="B110" s="29"/>
      <c r="C110" s="29"/>
      <c r="D110" s="30"/>
      <c r="E110" s="78" t="s">
        <v>79</v>
      </c>
      <c r="F110" s="74" t="s">
        <v>156</v>
      </c>
      <c r="G110" s="34">
        <f>G107</f>
        <v>798660</v>
      </c>
      <c r="H110" s="34">
        <f t="shared" ref="H110:J110" si="24">H107</f>
        <v>798660</v>
      </c>
      <c r="I110" s="34">
        <f t="shared" si="24"/>
        <v>0</v>
      </c>
      <c r="J110" s="34">
        <f t="shared" si="24"/>
        <v>0</v>
      </c>
    </row>
    <row r="111" spans="1:10" s="56" customFormat="1" ht="119.95" customHeight="1" x14ac:dyDescent="0.3">
      <c r="A111" s="29"/>
      <c r="B111" s="29"/>
      <c r="C111" s="29"/>
      <c r="D111" s="30"/>
      <c r="E111" s="78" t="s">
        <v>59</v>
      </c>
      <c r="F111" s="74" t="s">
        <v>157</v>
      </c>
      <c r="G111" s="34">
        <f>G22+G23+G36+G37+G39+G46+G51+G52+G54+G55+G56+G57+G67+G70</f>
        <v>44546260</v>
      </c>
      <c r="H111" s="34">
        <f>H22+H23+H36+H37+H39+H46+H51+H52+H54+H55+H56+H57+H67+H70</f>
        <v>44546260</v>
      </c>
      <c r="I111" s="34">
        <f>I22+I23+I36+I37+I39+I46+I51+I52+I54+I55+I56+I57+I67+I70</f>
        <v>0</v>
      </c>
      <c r="J111" s="34">
        <f>J22+J23+J36+J37+J39+J46+J51+J52+J54+J55+J56+J57+J67+J70</f>
        <v>0</v>
      </c>
    </row>
    <row r="112" spans="1:10" s="56" customFormat="1" ht="60.2" x14ac:dyDescent="0.3">
      <c r="A112" s="29"/>
      <c r="B112" s="29"/>
      <c r="C112" s="29"/>
      <c r="D112" s="47"/>
      <c r="E112" s="78" t="s">
        <v>97</v>
      </c>
      <c r="F112" s="74" t="s">
        <v>158</v>
      </c>
      <c r="G112" s="85">
        <f>G59+G43+G44+G47+G48</f>
        <v>80075631.710000008</v>
      </c>
      <c r="H112" s="85">
        <f>H59+H43+H44+H47+H48</f>
        <v>55418302</v>
      </c>
      <c r="I112" s="85">
        <f t="shared" ref="I112:J112" si="25">I59+I43+I44+I47+I48</f>
        <v>24657329.710000001</v>
      </c>
      <c r="J112" s="85">
        <f t="shared" si="25"/>
        <v>24657329.710000001</v>
      </c>
    </row>
    <row r="113" spans="1:10" s="56" customFormat="1" ht="60.2" x14ac:dyDescent="0.3">
      <c r="A113" s="29"/>
      <c r="B113" s="29"/>
      <c r="C113" s="29"/>
      <c r="D113" s="30"/>
      <c r="E113" s="78" t="s">
        <v>183</v>
      </c>
      <c r="F113" s="74" t="s">
        <v>159</v>
      </c>
      <c r="G113" s="34">
        <f t="shared" si="2"/>
        <v>0</v>
      </c>
      <c r="H113" s="34"/>
      <c r="I113" s="34"/>
      <c r="J113" s="34"/>
    </row>
    <row r="114" spans="1:10" s="56" customFormat="1" ht="75.25" x14ac:dyDescent="0.3">
      <c r="A114" s="29"/>
      <c r="B114" s="29"/>
      <c r="C114" s="29"/>
      <c r="D114" s="30"/>
      <c r="E114" s="78" t="s">
        <v>152</v>
      </c>
      <c r="F114" s="74" t="s">
        <v>160</v>
      </c>
      <c r="G114" s="34">
        <f>G29+G95+G92</f>
        <v>6183670</v>
      </c>
      <c r="H114" s="34">
        <f>H29+H95+H92</f>
        <v>0</v>
      </c>
      <c r="I114" s="34">
        <f>I29+I95+I92</f>
        <v>6183670</v>
      </c>
      <c r="J114" s="34">
        <f>J29+J95+J92</f>
        <v>4765176</v>
      </c>
    </row>
    <row r="115" spans="1:10" s="56" customFormat="1" ht="119.95" customHeight="1" x14ac:dyDescent="0.3">
      <c r="A115" s="29"/>
      <c r="B115" s="29"/>
      <c r="C115" s="29"/>
      <c r="D115" s="30"/>
      <c r="E115" s="78" t="s">
        <v>151</v>
      </c>
      <c r="F115" s="74" t="s">
        <v>161</v>
      </c>
      <c r="G115" s="34">
        <f>G84+G85</f>
        <v>137731</v>
      </c>
      <c r="H115" s="34">
        <f t="shared" ref="H115:J115" si="26">H84+H85</f>
        <v>137731</v>
      </c>
      <c r="I115" s="34">
        <f t="shared" si="26"/>
        <v>0</v>
      </c>
      <c r="J115" s="34">
        <f t="shared" si="26"/>
        <v>0</v>
      </c>
    </row>
    <row r="116" spans="1:10" s="56" customFormat="1" ht="54.8" customHeight="1" x14ac:dyDescent="0.3">
      <c r="A116" s="29"/>
      <c r="B116" s="29"/>
      <c r="C116" s="29"/>
      <c r="D116" s="30"/>
      <c r="E116" s="78" t="s">
        <v>98</v>
      </c>
      <c r="F116" s="74" t="s">
        <v>162</v>
      </c>
      <c r="G116" s="34">
        <f>G81</f>
        <v>319200</v>
      </c>
      <c r="H116" s="34">
        <f t="shared" ref="H116:J116" si="27">H81</f>
        <v>319200</v>
      </c>
      <c r="I116" s="34">
        <f t="shared" si="27"/>
        <v>0</v>
      </c>
      <c r="J116" s="34">
        <f t="shared" si="27"/>
        <v>0</v>
      </c>
    </row>
    <row r="117" spans="1:10" s="56" customFormat="1" ht="45.15" x14ac:dyDescent="0.3">
      <c r="A117" s="29"/>
      <c r="B117" s="29"/>
      <c r="C117" s="29"/>
      <c r="D117" s="30"/>
      <c r="E117" s="78" t="s">
        <v>56</v>
      </c>
      <c r="F117" s="74" t="s">
        <v>163</v>
      </c>
      <c r="G117" s="34">
        <f>G33</f>
        <v>8880</v>
      </c>
      <c r="H117" s="34">
        <f t="shared" ref="H117:J117" si="28">H33</f>
        <v>8880</v>
      </c>
      <c r="I117" s="34">
        <f t="shared" si="28"/>
        <v>0</v>
      </c>
      <c r="J117" s="34">
        <f t="shared" si="28"/>
        <v>0</v>
      </c>
    </row>
    <row r="118" spans="1:10" s="56" customFormat="1" ht="75.25" x14ac:dyDescent="0.3">
      <c r="A118" s="29"/>
      <c r="B118" s="29"/>
      <c r="C118" s="29"/>
      <c r="D118" s="30"/>
      <c r="E118" s="78" t="s">
        <v>153</v>
      </c>
      <c r="F118" s="74" t="s">
        <v>164</v>
      </c>
      <c r="G118" s="34">
        <f>G24+G32+G45+G58</f>
        <v>1568000</v>
      </c>
      <c r="H118" s="34">
        <f>H24+H32+H45+H58</f>
        <v>1568000</v>
      </c>
      <c r="I118" s="34">
        <f>I24+I32+I45+I58</f>
        <v>0</v>
      </c>
      <c r="J118" s="34">
        <f>J24+J32+J45+J58</f>
        <v>0</v>
      </c>
    </row>
    <row r="119" spans="1:10" s="56" customFormat="1" ht="173.95" customHeight="1" x14ac:dyDescent="0.3">
      <c r="A119" s="29"/>
      <c r="B119" s="29"/>
      <c r="C119" s="29"/>
      <c r="D119" s="30"/>
      <c r="E119" s="78" t="s">
        <v>78</v>
      </c>
      <c r="F119" s="74" t="s">
        <v>165</v>
      </c>
      <c r="G119" s="34">
        <f>G27+G91+G104</f>
        <v>165200</v>
      </c>
      <c r="H119" s="34">
        <f>H27+H91+H104</f>
        <v>165200</v>
      </c>
      <c r="I119" s="34">
        <f>I27+I91+I104</f>
        <v>0</v>
      </c>
      <c r="J119" s="34">
        <f>J27+J91+J104</f>
        <v>0</v>
      </c>
    </row>
    <row r="120" spans="1:10" s="56" customFormat="1" ht="45.15" x14ac:dyDescent="0.3">
      <c r="A120" s="29"/>
      <c r="B120" s="29"/>
      <c r="C120" s="29"/>
      <c r="D120" s="30"/>
      <c r="E120" s="78" t="s">
        <v>154</v>
      </c>
      <c r="F120" s="74" t="s">
        <v>166</v>
      </c>
      <c r="G120" s="34">
        <f>G82</f>
        <v>30000</v>
      </c>
      <c r="H120" s="34">
        <f t="shared" ref="H120:J120" si="29">H82</f>
        <v>30000</v>
      </c>
      <c r="I120" s="34">
        <f t="shared" si="29"/>
        <v>0</v>
      </c>
      <c r="J120" s="34">
        <f t="shared" si="29"/>
        <v>0</v>
      </c>
    </row>
    <row r="121" spans="1:10" s="56" customFormat="1" ht="45.15" x14ac:dyDescent="0.3">
      <c r="A121" s="29"/>
      <c r="B121" s="29"/>
      <c r="C121" s="29"/>
      <c r="D121" s="30"/>
      <c r="E121" s="78" t="s">
        <v>58</v>
      </c>
      <c r="F121" s="74" t="s">
        <v>167</v>
      </c>
      <c r="G121" s="34">
        <f>G21+G64+G80+G63</f>
        <v>646500</v>
      </c>
      <c r="H121" s="34">
        <f>H21+H64+H80+H63</f>
        <v>586500</v>
      </c>
      <c r="I121" s="34">
        <f>I21+I64+I80+I63</f>
        <v>60000</v>
      </c>
      <c r="J121" s="34">
        <f>J21+J64+J80+J63</f>
        <v>60000</v>
      </c>
    </row>
    <row r="122" spans="1:10" s="56" customFormat="1" ht="54.8" customHeight="1" x14ac:dyDescent="0.3">
      <c r="A122" s="29"/>
      <c r="B122" s="29"/>
      <c r="C122" s="29"/>
      <c r="D122" s="30"/>
      <c r="E122" s="78" t="s">
        <v>57</v>
      </c>
      <c r="F122" s="74" t="s">
        <v>168</v>
      </c>
      <c r="G122" s="34">
        <f>G25</f>
        <v>0</v>
      </c>
      <c r="H122" s="34">
        <f t="shared" ref="H122:J122" si="30">H25</f>
        <v>0</v>
      </c>
      <c r="I122" s="34">
        <f t="shared" si="30"/>
        <v>0</v>
      </c>
      <c r="J122" s="34">
        <f t="shared" si="30"/>
        <v>0</v>
      </c>
    </row>
    <row r="123" spans="1:10" s="56" customFormat="1" ht="72" customHeight="1" x14ac:dyDescent="0.3">
      <c r="A123" s="31"/>
      <c r="B123" s="31"/>
      <c r="C123" s="31"/>
      <c r="D123" s="30"/>
      <c r="E123" s="79" t="s">
        <v>128</v>
      </c>
      <c r="F123" s="73" t="s">
        <v>169</v>
      </c>
      <c r="G123" s="60">
        <f t="shared" si="2"/>
        <v>0</v>
      </c>
      <c r="H123" s="60"/>
      <c r="I123" s="60"/>
      <c r="J123" s="60"/>
    </row>
    <row r="124" spans="1:10" s="56" customFormat="1" ht="60.2" x14ac:dyDescent="0.3">
      <c r="A124" s="29"/>
      <c r="B124" s="29"/>
      <c r="C124" s="29"/>
      <c r="D124" s="30"/>
      <c r="E124" s="78" t="s">
        <v>81</v>
      </c>
      <c r="F124" s="74" t="s">
        <v>170</v>
      </c>
      <c r="G124" s="34">
        <f>G74+G75+G76+G77+G78+G79+G86+G90</f>
        <v>114678939</v>
      </c>
      <c r="H124" s="34">
        <f t="shared" ref="H124:J124" si="31">H74+H75+H76+H77+H78+H79+H86+H90</f>
        <v>71781164</v>
      </c>
      <c r="I124" s="34">
        <f t="shared" si="31"/>
        <v>42897775</v>
      </c>
      <c r="J124" s="34">
        <f t="shared" si="31"/>
        <v>42897775</v>
      </c>
    </row>
    <row r="125" spans="1:10" s="56" customFormat="1" ht="45.15" x14ac:dyDescent="0.3">
      <c r="A125" s="29"/>
      <c r="B125" s="29"/>
      <c r="C125" s="29"/>
      <c r="D125" s="30"/>
      <c r="E125" s="78" t="s">
        <v>99</v>
      </c>
      <c r="F125" s="74" t="s">
        <v>171</v>
      </c>
      <c r="G125" s="34">
        <f>G26+G87+G34+G35</f>
        <v>2903200</v>
      </c>
      <c r="H125" s="34">
        <f t="shared" ref="H125:J125" si="32">H26+H87+H34+H35</f>
        <v>613200</v>
      </c>
      <c r="I125" s="34">
        <f t="shared" si="32"/>
        <v>2290000</v>
      </c>
      <c r="J125" s="34">
        <f t="shared" si="32"/>
        <v>2290000</v>
      </c>
    </row>
    <row r="126" spans="1:10" s="56" customFormat="1" ht="60.2" x14ac:dyDescent="0.3">
      <c r="A126" s="29"/>
      <c r="B126" s="29"/>
      <c r="C126" s="29"/>
      <c r="D126" s="30"/>
      <c r="E126" s="78" t="s">
        <v>119</v>
      </c>
      <c r="F126" s="74" t="s">
        <v>265</v>
      </c>
      <c r="G126" s="34">
        <f>G68+G53</f>
        <v>959100</v>
      </c>
      <c r="H126" s="34">
        <f t="shared" ref="H126:J126" si="33">H68+H53</f>
        <v>959100</v>
      </c>
      <c r="I126" s="34">
        <f t="shared" si="33"/>
        <v>0</v>
      </c>
      <c r="J126" s="34">
        <f t="shared" si="33"/>
        <v>0</v>
      </c>
    </row>
    <row r="127" spans="1:10" s="56" customFormat="1" ht="60.2" x14ac:dyDescent="0.3">
      <c r="A127" s="29"/>
      <c r="B127" s="29"/>
      <c r="C127" s="29"/>
      <c r="D127" s="30"/>
      <c r="E127" s="78" t="s">
        <v>100</v>
      </c>
      <c r="F127" s="74" t="s">
        <v>266</v>
      </c>
      <c r="G127" s="34">
        <f>G38+G69</f>
        <v>504679.31999999983</v>
      </c>
      <c r="H127" s="34">
        <f t="shared" ref="H127:J127" si="34">H38+H69</f>
        <v>504679.31999999983</v>
      </c>
      <c r="I127" s="34">
        <f t="shared" si="34"/>
        <v>0</v>
      </c>
      <c r="J127" s="34">
        <f t="shared" si="34"/>
        <v>0</v>
      </c>
    </row>
    <row r="128" spans="1:10" s="56" customFormat="1" ht="60.2" x14ac:dyDescent="0.3">
      <c r="A128" s="29"/>
      <c r="B128" s="29"/>
      <c r="C128" s="29"/>
      <c r="D128" s="30"/>
      <c r="E128" s="78" t="s">
        <v>101</v>
      </c>
      <c r="F128" s="74" t="s">
        <v>267</v>
      </c>
      <c r="G128" s="34">
        <f>G98+G71</f>
        <v>10328300</v>
      </c>
      <c r="H128" s="34">
        <f t="shared" ref="H128:J128" si="35">H98+H71</f>
        <v>9658300</v>
      </c>
      <c r="I128" s="34">
        <f t="shared" si="35"/>
        <v>670000</v>
      </c>
      <c r="J128" s="34">
        <f t="shared" si="35"/>
        <v>670000</v>
      </c>
    </row>
    <row r="129" spans="1:11" s="56" customFormat="1" ht="164.3" customHeight="1" x14ac:dyDescent="0.3">
      <c r="A129" s="29"/>
      <c r="B129" s="29"/>
      <c r="C129" s="29"/>
      <c r="D129" s="30"/>
      <c r="E129" s="78" t="s">
        <v>127</v>
      </c>
      <c r="F129" s="74" t="s">
        <v>175</v>
      </c>
      <c r="G129" s="34">
        <f>G102</f>
        <v>15000</v>
      </c>
      <c r="H129" s="34">
        <f>H102</f>
        <v>15000</v>
      </c>
      <c r="I129" s="34">
        <f>I102</f>
        <v>0</v>
      </c>
      <c r="J129" s="34">
        <f>J102</f>
        <v>0</v>
      </c>
    </row>
    <row r="130" spans="1:11" s="56" customFormat="1" ht="60.2" x14ac:dyDescent="0.3">
      <c r="A130" s="29"/>
      <c r="B130" s="29"/>
      <c r="C130" s="29"/>
      <c r="D130" s="30"/>
      <c r="E130" s="78" t="s">
        <v>102</v>
      </c>
      <c r="F130" s="74" t="s">
        <v>269</v>
      </c>
      <c r="G130" s="34">
        <f>G103+G28</f>
        <v>5925100</v>
      </c>
      <c r="H130" s="34">
        <f>H103+H28</f>
        <v>927500</v>
      </c>
      <c r="I130" s="34">
        <f>I103+I28</f>
        <v>4997600</v>
      </c>
      <c r="J130" s="34">
        <f>J103+J28</f>
        <v>4997600</v>
      </c>
    </row>
    <row r="131" spans="1:11" s="56" customFormat="1" ht="45.15" x14ac:dyDescent="0.3">
      <c r="A131" s="29"/>
      <c r="B131" s="29"/>
      <c r="C131" s="29"/>
      <c r="D131" s="30"/>
      <c r="E131" s="78" t="s">
        <v>130</v>
      </c>
      <c r="F131" s="74" t="s">
        <v>131</v>
      </c>
      <c r="G131" s="34">
        <f>G83</f>
        <v>5985000</v>
      </c>
      <c r="H131" s="34">
        <f t="shared" ref="H131:J131" si="36">H83</f>
        <v>300000</v>
      </c>
      <c r="I131" s="34">
        <f t="shared" si="36"/>
        <v>5685000</v>
      </c>
      <c r="J131" s="34">
        <f t="shared" si="36"/>
        <v>5685000</v>
      </c>
    </row>
    <row r="132" spans="1:11" s="56" customFormat="1" ht="60.2" x14ac:dyDescent="0.3">
      <c r="A132" s="29"/>
      <c r="B132" s="29"/>
      <c r="C132" s="29"/>
      <c r="D132" s="30"/>
      <c r="E132" s="78" t="s">
        <v>222</v>
      </c>
      <c r="F132" s="74" t="s">
        <v>223</v>
      </c>
      <c r="G132" s="34">
        <f>G60</f>
        <v>750000</v>
      </c>
      <c r="H132" s="34">
        <f t="shared" ref="H132:J132" si="37">H60</f>
        <v>0</v>
      </c>
      <c r="I132" s="34">
        <f t="shared" si="37"/>
        <v>750000</v>
      </c>
      <c r="J132" s="34">
        <f t="shared" si="37"/>
        <v>750000</v>
      </c>
    </row>
    <row r="133" spans="1:11" s="56" customFormat="1" ht="90.3" x14ac:dyDescent="0.3">
      <c r="A133" s="29"/>
      <c r="B133" s="29"/>
      <c r="C133" s="29"/>
      <c r="D133" s="30"/>
      <c r="E133" s="78" t="s">
        <v>224</v>
      </c>
      <c r="F133" s="74" t="s">
        <v>225</v>
      </c>
      <c r="G133" s="34">
        <f>G88</f>
        <v>305284</v>
      </c>
      <c r="H133" s="34">
        <f t="shared" ref="H133:J133" si="38">H88</f>
        <v>0</v>
      </c>
      <c r="I133" s="34">
        <f t="shared" si="38"/>
        <v>305284</v>
      </c>
      <c r="J133" s="34">
        <f t="shared" si="38"/>
        <v>305284</v>
      </c>
    </row>
    <row r="134" spans="1:11" s="56" customFormat="1" ht="101.95" customHeight="1" x14ac:dyDescent="0.3">
      <c r="A134" s="29"/>
      <c r="B134" s="29"/>
      <c r="C134" s="29"/>
      <c r="D134" s="30"/>
      <c r="E134" s="82" t="s">
        <v>286</v>
      </c>
      <c r="F134" s="83" t="s">
        <v>285</v>
      </c>
      <c r="G134" s="34">
        <f>G89</f>
        <v>77131</v>
      </c>
      <c r="H134" s="34">
        <f t="shared" ref="H134:J134" si="39">H89</f>
        <v>0</v>
      </c>
      <c r="I134" s="34">
        <f t="shared" si="39"/>
        <v>77131</v>
      </c>
      <c r="J134" s="34">
        <f t="shared" si="39"/>
        <v>0</v>
      </c>
    </row>
    <row r="135" spans="1:11" s="56" customFormat="1" ht="114.05" customHeight="1" x14ac:dyDescent="0.3">
      <c r="A135" s="29"/>
      <c r="B135" s="29"/>
      <c r="C135" s="29"/>
      <c r="D135" s="30"/>
      <c r="E135" s="78" t="s">
        <v>226</v>
      </c>
      <c r="F135" s="74" t="s">
        <v>227</v>
      </c>
      <c r="G135" s="34">
        <f>G105</f>
        <v>30000</v>
      </c>
      <c r="H135" s="34">
        <f t="shared" ref="H135:J136" si="40">H105</f>
        <v>14000</v>
      </c>
      <c r="I135" s="34">
        <f t="shared" si="40"/>
        <v>16000</v>
      </c>
      <c r="J135" s="34">
        <f t="shared" si="40"/>
        <v>16000</v>
      </c>
    </row>
    <row r="136" spans="1:11" s="56" customFormat="1" ht="97.55" customHeight="1" x14ac:dyDescent="0.3">
      <c r="A136" s="29"/>
      <c r="B136" s="29"/>
      <c r="C136" s="29"/>
      <c r="D136" s="30"/>
      <c r="E136" s="78" t="s">
        <v>228</v>
      </c>
      <c r="F136" s="74" t="s">
        <v>268</v>
      </c>
      <c r="G136" s="34">
        <f>G106</f>
        <v>750000</v>
      </c>
      <c r="H136" s="34">
        <f t="shared" si="40"/>
        <v>315363</v>
      </c>
      <c r="I136" s="34">
        <f t="shared" si="40"/>
        <v>434637</v>
      </c>
      <c r="J136" s="34">
        <f t="shared" si="40"/>
        <v>434637</v>
      </c>
    </row>
    <row r="137" spans="1:11" s="56" customFormat="1" ht="70.55" customHeight="1" x14ac:dyDescent="0.3">
      <c r="A137" s="31"/>
      <c r="B137" s="31"/>
      <c r="C137" s="31"/>
      <c r="D137" s="69"/>
      <c r="E137" s="79" t="s">
        <v>230</v>
      </c>
      <c r="F137" s="73" t="s">
        <v>231</v>
      </c>
      <c r="G137" s="60">
        <f>G101</f>
        <v>750000</v>
      </c>
      <c r="H137" s="60">
        <f t="shared" ref="H137:J137" si="41">H101</f>
        <v>100000</v>
      </c>
      <c r="I137" s="60">
        <f t="shared" si="41"/>
        <v>650000</v>
      </c>
      <c r="J137" s="60">
        <f t="shared" si="41"/>
        <v>650000</v>
      </c>
    </row>
    <row r="138" spans="1:11" s="56" customFormat="1" ht="104.25" customHeight="1" x14ac:dyDescent="0.3">
      <c r="A138" s="29"/>
      <c r="B138" s="29"/>
      <c r="C138" s="29"/>
      <c r="D138" s="30"/>
      <c r="E138" s="78" t="s">
        <v>276</v>
      </c>
      <c r="F138" s="74" t="s">
        <v>277</v>
      </c>
      <c r="G138" s="34">
        <f>H138+I138</f>
        <v>0</v>
      </c>
      <c r="H138" s="34">
        <v>0</v>
      </c>
      <c r="I138" s="34">
        <v>0</v>
      </c>
      <c r="J138" s="34">
        <v>0</v>
      </c>
      <c r="K138" s="68"/>
    </row>
    <row r="139" spans="1:11" s="56" customFormat="1" ht="15.05" x14ac:dyDescent="0.3">
      <c r="A139" s="25"/>
      <c r="B139" s="25"/>
      <c r="C139" s="25"/>
      <c r="E139" s="26"/>
      <c r="F139" s="20"/>
      <c r="G139" s="72"/>
      <c r="H139" s="72"/>
      <c r="I139" s="72"/>
      <c r="J139" s="72"/>
    </row>
    <row r="140" spans="1:11" s="56" customFormat="1" ht="15.05" x14ac:dyDescent="0.3">
      <c r="A140" s="25"/>
      <c r="B140" s="25"/>
      <c r="C140" s="25"/>
      <c r="D140" s="56" t="s">
        <v>178</v>
      </c>
      <c r="E140" s="26" t="s">
        <v>179</v>
      </c>
      <c r="F140" s="20"/>
      <c r="G140" s="20"/>
      <c r="H140" s="20"/>
      <c r="I140" s="20"/>
      <c r="J140" s="20"/>
    </row>
    <row r="141" spans="1:11" s="56" customFormat="1" ht="15.05" x14ac:dyDescent="0.3">
      <c r="A141" s="25"/>
      <c r="B141" s="25"/>
      <c r="C141" s="25"/>
      <c r="E141" s="26"/>
      <c r="F141" s="20"/>
      <c r="G141" s="20"/>
      <c r="H141" s="20"/>
      <c r="I141" s="20"/>
      <c r="J141" s="20"/>
    </row>
    <row r="148" spans="7:10" x14ac:dyDescent="0.3">
      <c r="G148" s="81"/>
      <c r="H148" s="81"/>
      <c r="I148" s="81"/>
      <c r="J148" s="81"/>
    </row>
    <row r="149" spans="7:10" x14ac:dyDescent="0.3">
      <c r="G149" s="81"/>
      <c r="H149" s="81"/>
      <c r="I149" s="81"/>
      <c r="J149" s="81"/>
    </row>
  </sheetData>
  <mergeCells count="34">
    <mergeCell ref="A12:J12"/>
    <mergeCell ref="E63:E64"/>
    <mergeCell ref="F63:F64"/>
    <mergeCell ref="I5:J5"/>
    <mergeCell ref="H6:J6"/>
    <mergeCell ref="H9:J9"/>
    <mergeCell ref="H10:J10"/>
    <mergeCell ref="H11:J11"/>
    <mergeCell ref="A13:B13"/>
    <mergeCell ref="A16:A17"/>
    <mergeCell ref="B16:B17"/>
    <mergeCell ref="C16:C17"/>
    <mergeCell ref="D16:D17"/>
    <mergeCell ref="F16:F17"/>
    <mergeCell ref="G16:G17"/>
    <mergeCell ref="H16:H17"/>
    <mergeCell ref="I16:J16"/>
    <mergeCell ref="E22:E23"/>
    <mergeCell ref="F22:F23"/>
    <mergeCell ref="E16:E17"/>
    <mergeCell ref="E36:E37"/>
    <mergeCell ref="F36:F37"/>
    <mergeCell ref="E51:E52"/>
    <mergeCell ref="F51:F52"/>
    <mergeCell ref="E54:E57"/>
    <mergeCell ref="F54:F57"/>
    <mergeCell ref="F74:F79"/>
    <mergeCell ref="E74:E79"/>
    <mergeCell ref="E84:E85"/>
    <mergeCell ref="F84:F85"/>
    <mergeCell ref="A102:A107"/>
    <mergeCell ref="B102:B107"/>
    <mergeCell ref="C102:C107"/>
    <mergeCell ref="D102:D107"/>
  </mergeCells>
  <pageMargins left="0.55118110236220474" right="0.70866141732283472" top="0.47244094488188981" bottom="0.31496062992125984" header="0.31496062992125984" footer="0.15748031496062992"/>
  <pageSetup paperSize="9" scale="58" fitToHeight="10" orientation="landscape" r:id="rId1"/>
  <colBreaks count="1" manualBreakCount="1">
    <brk id="10" max="13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вересень</vt:lpstr>
      <vt:lpstr>вересень!Область_печати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2020-09-11T12:06:35Z</dcterms:modified>
</cp:coreProperties>
</file>