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17 сесія 01.03.2022\№ 194 Зміни до бюджету 22 рік\"/>
    </mc:Choice>
  </mc:AlternateContent>
  <xr:revisionPtr revIDLastSave="0" documentId="13_ncr:1_{B71602C9-E7AB-48D3-AD8F-47D626904BE4}" xr6:coauthVersionLast="47" xr6:coauthVersionMax="47" xr10:uidLastSave="{00000000-0000-0000-0000-000000000000}"/>
  <bookViews>
    <workbookView xWindow="-108" yWindow="-108" windowWidth="23256" windowHeight="12720" firstSheet="3" activeTab="3" xr2:uid="{00000000-000D-0000-FFFF-FFFF00000000}"/>
  </bookViews>
  <sheets>
    <sheet name="Лист1" sheetId="13" state="hidden" r:id="rId1"/>
    <sheet name="2022" sheetId="19" r:id="rId2"/>
    <sheet name="зміни лютий" sheetId="20" r:id="rId3"/>
    <sheet name="із змінами березень" sheetId="21" r:id="rId4"/>
  </sheets>
  <externalReferences>
    <externalReference r:id="rId5"/>
    <externalReference r:id="rId6"/>
    <externalReference r:id="rId7"/>
  </externalReferences>
  <definedNames>
    <definedName name="_xlnm.Print_Titles" localSheetId="1">'2022'!$10:$12</definedName>
    <definedName name="_xlnm.Print_Titles" localSheetId="2">'зміни лютий'!$16:$18</definedName>
    <definedName name="_xlnm.Print_Titles" localSheetId="3">'із змінами березень'!$16:$18</definedName>
    <definedName name="_xlnm.Print_Area" localSheetId="1">'2022'!$A$1:$K$22</definedName>
    <definedName name="_xlnm.Print_Area" localSheetId="2">'зміни лютий'!$A$1:$K$140</definedName>
    <definedName name="_xlnm.Print_Area" localSheetId="3">'із змінами березень'!$A$1:$K$146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1" i="21" l="1"/>
  <c r="J20" i="21"/>
  <c r="I20" i="21"/>
  <c r="I145" i="20" l="1"/>
  <c r="J25" i="21" l="1"/>
  <c r="I25" i="21"/>
  <c r="J24" i="20"/>
  <c r="I24" i="20"/>
  <c r="J148" i="21" l="1"/>
  <c r="I148" i="21"/>
  <c r="J142" i="20" l="1"/>
  <c r="I142" i="20"/>
  <c r="G117" i="21" l="1"/>
  <c r="G115" i="21"/>
  <c r="G26" i="21" l="1"/>
  <c r="G25" i="20"/>
  <c r="J142" i="21" l="1"/>
  <c r="J141" i="21" s="1"/>
  <c r="J140" i="21" s="1"/>
  <c r="I142" i="21"/>
  <c r="I141" i="21" s="1"/>
  <c r="I140" i="21" s="1"/>
  <c r="G135" i="21"/>
  <c r="J134" i="21"/>
  <c r="I134" i="21"/>
  <c r="G133" i="21"/>
  <c r="G131" i="21"/>
  <c r="J128" i="21"/>
  <c r="I128" i="21"/>
  <c r="G127" i="21"/>
  <c r="J114" i="21"/>
  <c r="I114" i="21"/>
  <c r="J111" i="21"/>
  <c r="I111" i="21"/>
  <c r="J72" i="21"/>
  <c r="I72" i="21"/>
  <c r="I70" i="21"/>
  <c r="I69" i="21" s="1"/>
  <c r="G70" i="21"/>
  <c r="J69" i="21"/>
  <c r="G68" i="21"/>
  <c r="J64" i="21"/>
  <c r="I64" i="21"/>
  <c r="J63" i="21"/>
  <c r="I63" i="21"/>
  <c r="J59" i="21"/>
  <c r="J48" i="21" s="1"/>
  <c r="I59" i="21"/>
  <c r="I48" i="21" s="1"/>
  <c r="J45" i="21"/>
  <c r="I45" i="21"/>
  <c r="J36" i="21"/>
  <c r="I36" i="21"/>
  <c r="J31" i="21"/>
  <c r="I31" i="21"/>
  <c r="J24" i="21"/>
  <c r="I24" i="21"/>
  <c r="J19" i="21"/>
  <c r="I19" i="21"/>
  <c r="J30" i="21" l="1"/>
  <c r="J29" i="21" s="1"/>
  <c r="I67" i="21"/>
  <c r="I66" i="21" s="1"/>
  <c r="J67" i="21"/>
  <c r="J66" i="21" s="1"/>
  <c r="I30" i="21"/>
  <c r="I29" i="21" s="1"/>
  <c r="J144" i="21" l="1"/>
  <c r="J149" i="21" s="1"/>
  <c r="I144" i="21"/>
  <c r="I149" i="21" s="1"/>
  <c r="I152" i="21" s="1"/>
  <c r="I70" i="20"/>
  <c r="J70" i="20"/>
  <c r="G125" i="20"/>
  <c r="G66" i="20"/>
  <c r="I68" i="20"/>
  <c r="I67" i="20" s="1"/>
  <c r="G68" i="20"/>
  <c r="J67" i="20"/>
  <c r="J126" i="20" l="1"/>
  <c r="I126" i="20"/>
  <c r="J132" i="20" l="1"/>
  <c r="I132" i="20"/>
  <c r="G133" i="20"/>
  <c r="J112" i="20"/>
  <c r="I112" i="20"/>
  <c r="G131" i="20" l="1"/>
  <c r="G129" i="20"/>
  <c r="J109" i="20"/>
  <c r="J65" i="20" s="1"/>
  <c r="I109" i="20"/>
  <c r="I65" i="20" s="1"/>
  <c r="G115" i="20"/>
  <c r="G113" i="20"/>
  <c r="I64" i="20" l="1"/>
  <c r="J64" i="20"/>
  <c r="J62" i="20" l="1"/>
  <c r="J61" i="20" s="1"/>
  <c r="I62" i="20"/>
  <c r="I61" i="20" s="1"/>
  <c r="J57" i="20"/>
  <c r="J47" i="20" s="1"/>
  <c r="I57" i="20"/>
  <c r="I47" i="20" s="1"/>
  <c r="J44" i="20"/>
  <c r="I44" i="20"/>
  <c r="J35" i="20" l="1"/>
  <c r="I35" i="20"/>
  <c r="I30" i="20" l="1"/>
  <c r="I29" i="20" s="1"/>
  <c r="I28" i="20" s="1"/>
  <c r="J30" i="20"/>
  <c r="J29" i="20" s="1"/>
  <c r="J28" i="20" s="1"/>
  <c r="J20" i="20"/>
  <c r="J23" i="20" l="1"/>
  <c r="I23" i="20"/>
  <c r="I20" i="20" l="1"/>
  <c r="J19" i="20" l="1"/>
  <c r="J138" i="20" s="1"/>
  <c r="J143" i="20" s="1"/>
  <c r="I19" i="20"/>
  <c r="I138" i="20" s="1"/>
  <c r="I143" i="20" s="1"/>
  <c r="I146" i="20" s="1"/>
  <c r="J15" i="19" l="1"/>
  <c r="J14" i="19" s="1"/>
  <c r="J13" i="19" s="1"/>
  <c r="I14" i="19"/>
  <c r="I13" i="19" s="1"/>
  <c r="J18" i="19" l="1"/>
  <c r="J17" i="19"/>
  <c r="I18" i="19"/>
  <c r="I17" i="19" s="1"/>
  <c r="J16" i="19" l="1"/>
  <c r="J20" i="19" s="1"/>
  <c r="I16" i="19"/>
  <c r="I20" i="19" s="1"/>
</calcChain>
</file>

<file path=xl/sharedStrings.xml><?xml version="1.0" encoding="utf-8"?>
<sst xmlns="http://schemas.openxmlformats.org/spreadsheetml/2006/main" count="614" uniqueCount="199">
  <si>
    <t>ВСЬОГО</t>
  </si>
  <si>
    <t>капітальні видатки за рахунок коштів, що передаються із загального фонду до бюджету розвитку (спеціального фонду)</t>
  </si>
  <si>
    <t>з них</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</si>
  <si>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</si>
  <si>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</si>
  <si>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</si>
  <si>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</si>
  <si>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</si>
  <si>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</si>
  <si>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</si>
  <si>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</si>
  <si>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</si>
  <si>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</si>
  <si>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</si>
  <si>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</si>
  <si>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</si>
  <si>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</si>
  <si>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</si>
  <si>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Начальник фінансового управління</t>
  </si>
  <si>
    <t>Ольга ЯКОВЕНКО</t>
  </si>
  <si>
    <t>Найменування об'єкта будівництва/вид будівельних робіт, у тому числі проектні роботи</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</si>
  <si>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</si>
  <si>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</si>
  <si>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</si>
  <si>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</si>
  <si>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</si>
  <si>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</si>
  <si>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</si>
  <si>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Нерозподілені видатки</t>
  </si>
  <si>
    <t>Капітальні видатки разом, з них:</t>
  </si>
  <si>
    <t>Додаток 6</t>
  </si>
  <si>
    <t xml:space="preserve">Розподіл коштів бюджету розвитку у складі бюджету Чорноморської міської територіальної громади  на 2022 рік </t>
  </si>
  <si>
    <t>1200000</t>
  </si>
  <si>
    <t>1210000</t>
  </si>
  <si>
    <t>Відділ комунального господарства та благоустрою Чорноморської  міської ради  Одеського району Одеської області</t>
  </si>
  <si>
    <t>1216030</t>
  </si>
  <si>
    <t>6030</t>
  </si>
  <si>
    <t>0620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</si>
  <si>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</si>
  <si>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</si>
  <si>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t>від 23.12.2021  № 146 - VIII</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</si>
  <si>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</si>
  <si>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</si>
  <si>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</si>
  <si>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</si>
  <si>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</si>
  <si>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</si>
  <si>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</si>
  <si>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</si>
  <si>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</si>
  <si>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</si>
  <si>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</si>
  <si>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</si>
  <si>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Відділ освіти Чорноморської  міської ради  Одеського району Одеської області</t>
  </si>
  <si>
    <t>0600000</t>
  </si>
  <si>
    <t>0610000</t>
  </si>
  <si>
    <t>0611021</t>
  </si>
  <si>
    <t>1021</t>
  </si>
  <si>
    <t>0921</t>
  </si>
  <si>
    <t>Надання загальної середньої освіти закладами загальної середньої освіти</t>
  </si>
  <si>
    <t>2021-2022</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</si>
  <si>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</si>
  <si>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Експлуатація та технічне обслуговування житлового фонду</t>
  </si>
  <si>
    <t>Капітальні видатки разом, в т.ч.:</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</si>
  <si>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</si>
  <si>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</si>
  <si>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</si>
  <si>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</si>
  <si>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</si>
  <si>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</si>
  <si>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</si>
  <si>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</si>
  <si>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</si>
  <si>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за адресою: м.Чорноморськ, проспект Миру, 11</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</si>
  <si>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</si>
  <si>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15а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</si>
  <si>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</si>
  <si>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</si>
  <si>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</si>
  <si>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</si>
  <si>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</si>
  <si>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</si>
  <si>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</si>
  <si>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</si>
  <si>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</si>
  <si>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</si>
  <si>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</si>
  <si>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</si>
  <si>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за адресою: м.Чорноморськ, вул.В.Шума, 13а</t>
  </si>
  <si>
    <t>Капітальний ремонт багатоквартирного будинку за адресою: м.Чорноморськ, проспект Миру, 14а</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</si>
  <si>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</si>
  <si>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</si>
  <si>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</si>
  <si>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</si>
  <si>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</si>
  <si>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</si>
  <si>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</si>
  <si>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</si>
  <si>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</si>
  <si>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</si>
  <si>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</si>
  <si>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</si>
  <si>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</si>
  <si>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</si>
  <si>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</si>
  <si>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</si>
  <si>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вхідних груп, ремонт відмостки) за адресою: м.Чорноморськ, вул.В.Шума, 15</t>
  </si>
  <si>
    <t>Забезпечення діяльності водопровідно-каналізаційного господарства</t>
  </si>
  <si>
    <t>0610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</si>
  <si>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</si>
  <si>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</si>
  <si>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1216015</t>
  </si>
  <si>
    <t>6015</t>
  </si>
  <si>
    <t>Забезпечення надійної та безперебійної експлуатації ліфтів</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</si>
  <si>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</si>
  <si>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</si>
  <si>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</si>
  <si>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</si>
  <si>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</si>
  <si>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</si>
  <si>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</si>
  <si>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</si>
  <si>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</si>
  <si>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</si>
  <si>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вул.1 Травня, 13</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</si>
  <si>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</si>
  <si>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внутрішньоквартальних проїздів</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</si>
  <si>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</si>
  <si>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</si>
  <si>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</si>
  <si>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</si>
  <si>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</si>
  <si>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</si>
  <si>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</si>
  <si>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</si>
  <si>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</si>
  <si>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</si>
  <si>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</si>
  <si>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</si>
  <si>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</si>
  <si>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</si>
  <si>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</si>
  <si>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1510000</t>
  </si>
  <si>
    <t>Управління капітального будівництва Чорноморської  міської ради  Одеського району Одеської області</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</si>
  <si>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</si>
  <si>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</si>
  <si>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</si>
  <si>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</si>
  <si>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</si>
  <si>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</si>
  <si>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</si>
  <si>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</si>
  <si>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</si>
  <si>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</si>
  <si>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</si>
  <si>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</si>
  <si>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</si>
  <si>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Будівництво 1 інших об'єктів комунальної власності</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</si>
  <si>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</si>
  <si>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</si>
  <si>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</si>
  <si>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</si>
  <si>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</si>
  <si>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</si>
  <si>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</si>
  <si>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Капітальний ремонт (заміна вікон) у багатоквартирному будинку за адресою: м.Чорноморськ, вул.Олександрійська, 18 А</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</si>
  <si>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</si>
  <si>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</si>
  <si>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</si>
  <si>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0731</t>
  </si>
  <si>
    <t>Багатопрофільна стаціонарна медична допомога населенню</t>
  </si>
  <si>
    <t>1510150</t>
  </si>
  <si>
    <t>інвес.проекти</t>
  </si>
  <si>
    <t>дод.3</t>
  </si>
  <si>
    <t>Капітальний ремонт житлового будинку за адресою: м.Чорноморськ, проспект Миру, 12</t>
  </si>
  <si>
    <t>Капітальний ремонт житлового  будинку за адресою: м.Чорноморськ, проспект Миру, 16</t>
  </si>
  <si>
    <t>Капітальний ремонт багатоквартирного будинку (ремонт вимощення, цоколя) за адресою: м.Чорноморськ, вул.1 Травня, 7</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</si>
  <si>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</si>
  <si>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Додаток 4</t>
  </si>
  <si>
    <t>"Додаток 6</t>
  </si>
  <si>
    <t>від 23.12.2021  № 146 - VIII"</t>
  </si>
  <si>
    <t>від        2022  №      VIII</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</si>
  <si>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</si>
  <si>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0611171</t>
  </si>
  <si>
    <t>1171</t>
  </si>
  <si>
    <t>0990</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</si>
  <si>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</si>
  <si>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</si>
  <si>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в т.ч. 5 600 000-за рахунок залишку БР</t>
  </si>
  <si>
    <t>0611154</t>
  </si>
  <si>
    <t>1154</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</si>
  <si>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</si>
  <si>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Додаток 3</t>
  </si>
  <si>
    <t xml:space="preserve"> </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</si>
  <si>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</si>
  <si>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</si>
  <si>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</si>
  <si>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</si>
  <si>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від  01.03.2022 № 194 -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</si>
</sst>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5">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sz val="10"/>
      <color rgb="FF000000"/>
      <name val="Arimo"/>
    </font>
    <font>
      <sz val="11"/>
      <color theme="1"/>
      <name val="Calibri"/>
      <family val="2"/>
      <scheme val="minor"/>
    </font>
    <font>
      <sz val="10"/>
      <name val="Helv"/>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rgb="FFFFFFFF"/>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0" fontId="16" fillId="0" borderId="0"/>
    <xf numFmtId="0" fontId="17" fillId="0" borderId="0"/>
    <xf numFmtId="0" fontId="18" fillId="0" borderId="0"/>
  </cellStyleXfs>
  <cellXfs count="127">
    <xf numFmtId="0" fontId="0" fillId="0" borderId="0" xfId="0"/>
    <xf numFmtId="4" fontId="2" fillId="2" borderId="0" xfId="0" applyNumberFormat="1" applyFont="1" applyFill="1"/>
    <xf numFmtId="0" fontId="1" fillId="2" borderId="1" xfId="0" applyFont="1" applyFill="1" applyBorder="1" applyAlignment="1"/>
    <xf numFmtId="0" fontId="3" fillId="2" borderId="0" xfId="0" applyFont="1" applyFill="1"/>
    <xf numFmtId="49" fontId="2" fillId="2" borderId="0" xfId="0" applyNumberFormat="1"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left" vertical="center" wrapText="1"/>
    </xf>
    <xf numFmtId="3" fontId="2" fillId="2" borderId="0" xfId="0" applyNumberFormat="1" applyFont="1" applyFill="1" applyBorder="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left" vertical="center"/>
    </xf>
    <xf numFmtId="0" fontId="2" fillId="2" borderId="0" xfId="0" applyFont="1" applyFill="1" applyBorder="1" applyAlignment="1">
      <alignment horizontal="left"/>
    </xf>
    <xf numFmtId="0" fontId="3" fillId="2" borderId="0" xfId="0" applyFont="1" applyFill="1" applyAlignment="1">
      <alignment horizontal="left" vertical="center"/>
    </xf>
    <xf numFmtId="0"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applyAlignme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Border="1" applyAlignment="1">
      <alignment horizontal="right" vertical="center" wrapText="1"/>
    </xf>
    <xf numFmtId="4" fontId="2" fillId="2" borderId="0" xfId="0" applyNumberFormat="1" applyFont="1" applyFill="1" applyBorder="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0" xfId="0" applyFont="1" applyFill="1"/>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3" borderId="0" xfId="0" applyFont="1" applyFill="1"/>
    <xf numFmtId="0" fontId="6" fillId="3" borderId="0" xfId="0" applyFont="1" applyFill="1" applyAlignment="1">
      <alignment horizontal="right"/>
    </xf>
    <xf numFmtId="0" fontId="6" fillId="3"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 fontId="2" fillId="3" borderId="0" xfId="0" applyNumberFormat="1" applyFont="1" applyFill="1" applyBorder="1" applyAlignment="1">
      <alignment horizontal="center"/>
    </xf>
    <xf numFmtId="4" fontId="2" fillId="3" borderId="0" xfId="0" applyNumberFormat="1" applyFont="1" applyFill="1"/>
    <xf numFmtId="0" fontId="10" fillId="2" borderId="0" xfId="0" applyFont="1" applyFill="1"/>
    <xf numFmtId="0" fontId="10" fillId="2" borderId="0" xfId="0" applyFont="1" applyFill="1" applyAlignment="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0" fontId="2" fillId="2" borderId="0" xfId="0" applyFont="1" applyFill="1" applyBorder="1"/>
    <xf numFmtId="49" fontId="2" fillId="2" borderId="1" xfId="0" applyNumberFormat="1" applyFont="1" applyFill="1" applyBorder="1" applyAlignment="1">
      <alignment horizontal="center" vertical="center" wrapText="1"/>
    </xf>
    <xf numFmtId="4" fontId="1" fillId="2" borderId="0" xfId="0" applyNumberFormat="1" applyFont="1" applyFill="1"/>
    <xf numFmtId="4" fontId="1" fillId="3"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xf>
    <xf numFmtId="3" fontId="2"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164" fontId="2" fillId="2" borderId="1" xfId="0" applyNumberFormat="1" applyFont="1" applyFill="1" applyBorder="1" applyAlignment="1">
      <alignment vertical="center" wrapText="1"/>
    </xf>
    <xf numFmtId="49" fontId="1"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164" fontId="1" fillId="2" borderId="1" xfId="0" applyNumberFormat="1" applyFont="1" applyFill="1" applyBorder="1" applyAlignment="1">
      <alignment vertical="center" wrapText="1"/>
    </xf>
    <xf numFmtId="165" fontId="1" fillId="2" borderId="1" xfId="0" applyNumberFormat="1" applyFont="1" applyFill="1" applyBorder="1" applyAlignment="1">
      <alignment horizontal="center" vertical="center" wrapText="1"/>
    </xf>
    <xf numFmtId="0" fontId="2" fillId="2" borderId="1" xfId="1" applyFont="1" applyFill="1" applyBorder="1" applyAlignment="1">
      <alignment horizontal="left" vertical="center" wrapText="1"/>
    </xf>
    <xf numFmtId="0" fontId="20" fillId="2" borderId="1" xfId="0" applyFont="1" applyFill="1" applyBorder="1" applyAlignment="1">
      <alignment horizontal="justify" vertical="top" wrapText="1"/>
    </xf>
    <xf numFmtId="0" fontId="22" fillId="2" borderId="1" xfId="1" applyFont="1" applyFill="1" applyBorder="1" applyAlignment="1">
      <alignment wrapText="1"/>
    </xf>
    <xf numFmtId="0" fontId="15" fillId="2" borderId="1" xfId="0" applyFont="1" applyFill="1" applyBorder="1" applyAlignment="1">
      <alignment wrapText="1"/>
    </xf>
    <xf numFmtId="0" fontId="22" fillId="2" borderId="1" xfId="0" applyFont="1" applyFill="1" applyBorder="1" applyAlignment="1">
      <alignment wrapText="1"/>
    </xf>
    <xf numFmtId="0" fontId="2" fillId="2" borderId="1" xfId="8" applyFont="1" applyFill="1" applyBorder="1" applyAlignment="1">
      <alignment horizontal="left" vertical="top" wrapText="1"/>
    </xf>
    <xf numFmtId="1" fontId="2" fillId="2" borderId="1" xfId="9" applyNumberFormat="1" applyFont="1" applyFill="1" applyBorder="1" applyAlignment="1">
      <alignment horizontal="left" vertical="top" wrapText="1"/>
    </xf>
    <xf numFmtId="0" fontId="15" fillId="2" borderId="1" xfId="8" applyFont="1" applyFill="1" applyBorder="1" applyAlignment="1">
      <alignment horizontal="left" vertical="top" wrapText="1"/>
    </xf>
    <xf numFmtId="0" fontId="2" fillId="2" borderId="1" xfId="8" applyFont="1" applyFill="1" applyBorder="1" applyAlignment="1">
      <alignment vertical="top" wrapText="1"/>
    </xf>
    <xf numFmtId="0" fontId="22" fillId="2" borderId="1" xfId="8" applyFont="1" applyFill="1" applyBorder="1" applyAlignment="1">
      <alignment horizontal="left" vertical="top" wrapText="1"/>
    </xf>
    <xf numFmtId="4" fontId="2"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xf>
    <xf numFmtId="164" fontId="11" fillId="2" borderId="1" xfId="0" applyNumberFormat="1" applyFont="1" applyFill="1" applyBorder="1" applyAlignment="1">
      <alignment vertical="center" wrapText="1"/>
    </xf>
    <xf numFmtId="164" fontId="1" fillId="2" borderId="1" xfId="0" applyNumberFormat="1" applyFont="1" applyFill="1" applyBorder="1" applyAlignment="1">
      <alignment vertical="center"/>
    </xf>
    <xf numFmtId="164" fontId="2" fillId="2" borderId="0" xfId="0" applyNumberFormat="1" applyFont="1" applyFill="1"/>
    <xf numFmtId="1" fontId="15" fillId="2" borderId="1" xfId="7" applyNumberFormat="1" applyFont="1" applyFill="1" applyBorder="1" applyAlignment="1">
      <alignment horizontal="left" vertical="center" wrapText="1"/>
    </xf>
    <xf numFmtId="0" fontId="15" fillId="2" borderId="1" xfId="7" applyFont="1" applyFill="1" applyBorder="1" applyAlignment="1">
      <alignment horizontal="left" vertical="center" wrapText="1"/>
    </xf>
    <xf numFmtId="0" fontId="2" fillId="2" borderId="1" xfId="7" applyFont="1" applyFill="1" applyBorder="1" applyAlignment="1">
      <alignment wrapText="1"/>
    </xf>
    <xf numFmtId="49" fontId="2" fillId="2" borderId="0" xfId="0" applyNumberFormat="1" applyFont="1" applyFill="1" applyBorder="1" applyAlignment="1">
      <alignment horizontal="center" vertical="center"/>
    </xf>
    <xf numFmtId="0" fontId="22" fillId="2" borderId="1" xfId="7" applyFont="1" applyFill="1" applyBorder="1" applyAlignment="1">
      <alignment vertical="center" wrapText="1"/>
    </xf>
    <xf numFmtId="164" fontId="1" fillId="3" borderId="1" xfId="0" applyNumberFormat="1" applyFont="1" applyFill="1" applyBorder="1" applyAlignment="1">
      <alignment vertical="center" wrapText="1"/>
    </xf>
    <xf numFmtId="164" fontId="2" fillId="3" borderId="1" xfId="0" applyNumberFormat="1" applyFont="1" applyFill="1" applyBorder="1" applyAlignment="1">
      <alignment vertical="center" wrapText="1"/>
    </xf>
    <xf numFmtId="164" fontId="15" fillId="2" borderId="1" xfId="0" applyNumberFormat="1" applyFont="1" applyFill="1" applyBorder="1" applyAlignment="1">
      <alignment vertical="center" wrapText="1"/>
    </xf>
    <xf numFmtId="164" fontId="11" fillId="3" borderId="1" xfId="0" applyNumberFormat="1" applyFont="1" applyFill="1" applyBorder="1" applyAlignment="1">
      <alignment vertical="center" wrapText="1"/>
    </xf>
    <xf numFmtId="0" fontId="2" fillId="2" borderId="0" xfId="0" applyFont="1" applyFill="1" applyAlignment="1">
      <alignment horizontal="center" vertical="center"/>
    </xf>
    <xf numFmtId="0" fontId="3" fillId="2" borderId="0" xfId="0" applyFont="1" applyFill="1" applyAlignment="1">
      <alignment horizontal="center" vertical="center"/>
    </xf>
    <xf numFmtId="0" fontId="2" fillId="2" borderId="0" xfId="0" applyFont="1" applyFill="1" applyBorder="1" applyAlignment="1">
      <alignment horizontal="center" vertical="center"/>
    </xf>
    <xf numFmtId="0" fontId="10" fillId="2" borderId="0" xfId="0" applyFont="1" applyFill="1" applyAlignment="1">
      <alignment horizontal="center" vertical="center"/>
    </xf>
    <xf numFmtId="0" fontId="1" fillId="2" borderId="1" xfId="1" applyFont="1" applyFill="1" applyBorder="1" applyAlignment="1">
      <alignment horizontal="left" vertical="center" wrapText="1"/>
    </xf>
    <xf numFmtId="164" fontId="19" fillId="2" borderId="1" xfId="0" applyNumberFormat="1" applyFont="1" applyFill="1" applyBorder="1" applyAlignment="1">
      <alignment vertical="center" wrapText="1"/>
    </xf>
    <xf numFmtId="164" fontId="21" fillId="2" borderId="1" xfId="0" applyNumberFormat="1" applyFont="1" applyFill="1" applyBorder="1" applyAlignment="1">
      <alignment vertical="center" wrapText="1"/>
    </xf>
    <xf numFmtId="0" fontId="13" fillId="2" borderId="0" xfId="0" applyFont="1" applyFill="1" applyAlignment="1">
      <alignment horizontal="center" vertical="center"/>
    </xf>
    <xf numFmtId="0" fontId="8" fillId="2" borderId="0" xfId="0" applyFont="1" applyFill="1" applyAlignment="1">
      <alignment horizontal="center" vertical="center"/>
    </xf>
    <xf numFmtId="164" fontId="19" fillId="3" borderId="1" xfId="0" applyNumberFormat="1" applyFont="1" applyFill="1" applyBorder="1" applyAlignment="1">
      <alignment vertical="center" wrapText="1"/>
    </xf>
    <xf numFmtId="164" fontId="15" fillId="3" borderId="1" xfId="0" applyNumberFormat="1" applyFont="1" applyFill="1" applyBorder="1" applyAlignment="1">
      <alignment vertical="center" wrapText="1"/>
    </xf>
    <xf numFmtId="164" fontId="21" fillId="3" borderId="1" xfId="0" applyNumberFormat="1" applyFont="1" applyFill="1" applyBorder="1" applyAlignment="1">
      <alignment vertical="center" wrapText="1"/>
    </xf>
    <xf numFmtId="0" fontId="2" fillId="2" borderId="1" xfId="6" applyFont="1" applyFill="1" applyBorder="1" applyAlignment="1">
      <alignment horizontal="left" wrapText="1"/>
    </xf>
    <xf numFmtId="4" fontId="2" fillId="3" borderId="1" xfId="0" applyNumberFormat="1" applyFont="1" applyFill="1" applyBorder="1" applyAlignment="1">
      <alignment horizontal="right" vertical="center" wrapText="1"/>
    </xf>
    <xf numFmtId="0" fontId="2" fillId="2" borderId="1" xfId="7" applyFont="1" applyFill="1" applyBorder="1" applyAlignment="1">
      <alignment horizontal="left" vertical="center" wrapText="1"/>
    </xf>
    <xf numFmtId="0" fontId="2" fillId="2" borderId="1" xfId="7" applyFont="1" applyFill="1" applyBorder="1" applyAlignment="1">
      <alignment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4" fillId="2" borderId="0" xfId="0" applyFont="1" applyFill="1" applyBorder="1" applyAlignment="1">
      <alignment horizontal="center"/>
    </xf>
    <xf numFmtId="0" fontId="6" fillId="2" borderId="0" xfId="0" applyFont="1" applyFill="1" applyBorder="1" applyAlignment="1">
      <alignment horizontal="center" wrapText="1"/>
    </xf>
    <xf numFmtId="0" fontId="5" fillId="2" borderId="0" xfId="0" applyFont="1" applyFill="1" applyAlignment="1">
      <alignment horizontal="center" vertical="center" wrapText="1"/>
    </xf>
    <xf numFmtId="0" fontId="6" fillId="2" borderId="4" xfId="0" applyNumberFormat="1" applyFont="1" applyFill="1" applyBorder="1" applyAlignment="1">
      <alignment horizontal="center" vertical="center" wrapText="1"/>
    </xf>
    <xf numFmtId="0" fontId="12" fillId="0" borderId="3" xfId="0" applyFont="1" applyBorder="1"/>
    <xf numFmtId="0" fontId="1" fillId="2" borderId="1" xfId="6" applyFont="1" applyFill="1" applyBorder="1" applyAlignment="1">
      <alignment horizontal="center" vertical="center" wrapText="1"/>
    </xf>
    <xf numFmtId="0" fontId="1" fillId="2" borderId="1" xfId="6" applyFont="1" applyFill="1" applyBorder="1" applyAlignment="1">
      <alignment horizontal="center" wrapText="1"/>
    </xf>
    <xf numFmtId="0" fontId="12" fillId="2" borderId="3" xfId="0" applyFont="1" applyFill="1" applyBorder="1" applyAlignment="1">
      <alignment horizontal="center" vertical="center"/>
    </xf>
    <xf numFmtId="0" fontId="24" fillId="4" borderId="0" xfId="0" applyFont="1" applyFill="1"/>
  </cellXfs>
  <cellStyles count="10">
    <cellStyle name="Обычный" xfId="0" builtinId="0"/>
    <cellStyle name="Обычный 10" xfId="7" xr:uid="{00000000-0005-0000-0000-000001000000}"/>
    <cellStyle name="Обычный 2" xfId="1" xr:uid="{00000000-0005-0000-0000-000002000000}"/>
    <cellStyle name="Обычный 3" xfId="2" xr:uid="{00000000-0005-0000-0000-000003000000}"/>
    <cellStyle name="Обычный 4" xfId="3" xr:uid="{00000000-0005-0000-0000-000004000000}"/>
    <cellStyle name="Обычный 5" xfId="4" xr:uid="{00000000-0005-0000-0000-000005000000}"/>
    <cellStyle name="Обычный 6" xfId="5" xr:uid="{00000000-0005-0000-0000-000006000000}"/>
    <cellStyle name="Обычный 9" xfId="8" xr:uid="{00000000-0005-0000-0000-000007000000}"/>
    <cellStyle name="Обычный_дод 3" xfId="6" xr:uid="{00000000-0005-0000-0000-000008000000}"/>
    <cellStyle name="Обычный_Лист1"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HARE\0-&#1057;&#1090;&#1072;&#1088;&#1099;&#1077;%20&#1076;&#1072;&#1085;&#1085;&#1099;&#1077;\SHARE\&#1041;&#1102;&#1076;&#1078;&#1077;&#1090;%202022\&#1059;&#1058;&#1054;&#1063;&#1053;&#1045;&#1053;&#1053;&#1071;\04.02.2022\&#1088;&#1072;&#1076;&#1072;%20&#8470;%20163%2004.02.2022\&#1044;&#1086;&#1076;&#1072;&#1090;&#1086;&#1082;%205%20(7)%20&#1030;&#1085;&#1074;&#1077;&#1089;&#1090;&#1080;&#1094;&#1110;&#1081;&#1085;&#1110;%20&#1087;&#1088;&#1086;&#1108;&#1082;&#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SHARE\0-&#1057;&#1090;&#1072;&#1088;&#1099;&#1077;%20&#1076;&#1072;&#1085;&#1085;&#1099;&#1077;\SHARE\&#1041;&#1102;&#1076;&#1078;&#1077;&#1090;%202022\&#1059;&#1058;&#1054;&#1063;&#1053;&#1045;&#1053;&#1053;&#1071;\04.02.2022\&#1088;&#1072;&#1076;&#1072;%20&#8470;%20163%2004.02.2022\&#1044;&#1086;&#1076;&#1072;&#1090;&#1086;&#1082;%203%20&#1042;&#1080;&#1076;&#1072;&#1090;&#1082;&#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SHARE\0-&#1057;&#1090;&#1072;&#1088;&#1099;&#1077;%20&#1076;&#1072;&#1085;&#1085;&#1099;&#1077;\SHARE\&#1041;&#1102;&#1076;&#1078;&#1077;&#1090;%202022\&#1059;&#1058;&#1054;&#1063;&#1053;&#1045;&#1053;&#1053;&#1071;\&#1047;&#1052;&#1030;&#1053;&#1048;%20&#1058;&#1045;&#1056;&#1054;&#1041;&#1054;&#1056;&#1054;&#1053;&#1040;\&#1044;&#1086;&#1076;&#1072;&#1090;&#1086;&#1082;%202%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ютий"/>
    </sheetNames>
    <sheetDataSet>
      <sheetData sheetId="0"/>
      <sheetData sheetId="1">
        <row r="21">
          <cell r="I21">
            <v>12447953.75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sheetNames>
    <sheetDataSet>
      <sheetData sheetId="0">
        <row r="108">
          <cell r="K108">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sheetNames>
    <sheetDataSet>
      <sheetData sheetId="0">
        <row r="181">
          <cell r="K181">
            <v>64138355.079999998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0"/>
  <sheetViews>
    <sheetView view="pageBreakPreview" topLeftCell="A7" zoomScale="70" zoomScaleNormal="100" zoomScaleSheetLayoutView="70" workbookViewId="0">
      <selection activeCell="A16" sqref="A16:K19"/>
    </sheetView>
  </sheetViews>
  <sheetFormatPr defaultColWidth="9.109375" defaultRowHeight="18"/>
  <cols>
    <col min="1" max="1" width="17.109375" style="16" customWidth="1"/>
    <col min="2" max="2" width="13.44140625" style="28" customWidth="1"/>
    <col min="3" max="3" width="15.5546875" style="28" customWidth="1"/>
    <col min="4" max="4" width="40" style="28" customWidth="1"/>
    <col min="5" max="5" width="78.44140625" style="8" customWidth="1"/>
    <col min="6" max="6" width="13.5546875" style="8" customWidth="1"/>
    <col min="7" max="7" width="16.6640625" style="8" customWidth="1"/>
    <col min="8" max="8" width="18.6640625" style="28" customWidth="1"/>
    <col min="9" max="9" width="16.109375" style="28" customWidth="1"/>
    <col min="10" max="10" width="28.33203125" style="34" hidden="1" customWidth="1"/>
    <col min="11" max="11" width="20.5546875" style="28" customWidth="1"/>
    <col min="12" max="12" width="18.44140625" style="28" bestFit="1" customWidth="1"/>
    <col min="13" max="13" width="18" style="28" bestFit="1" customWidth="1"/>
    <col min="14" max="14" width="15.5546875" style="28" bestFit="1" customWidth="1"/>
    <col min="15" max="16384" width="9.109375" style="28"/>
  </cols>
  <sheetData>
    <row r="1" spans="1:13">
      <c r="H1" s="24" t="s">
        <v>30</v>
      </c>
    </row>
    <row r="2" spans="1:13">
      <c r="H2" s="24" t="s">
        <v>16</v>
      </c>
    </row>
    <row r="3" spans="1:13">
      <c r="H3" s="24" t="s">
        <v>17</v>
      </c>
    </row>
    <row r="4" spans="1:13">
      <c r="H4" s="24" t="s">
        <v>15</v>
      </c>
    </row>
    <row r="5" spans="1:13">
      <c r="H5" s="24" t="s">
        <v>40</v>
      </c>
    </row>
    <row r="6" spans="1:13">
      <c r="A6" s="118">
        <v>15589000000</v>
      </c>
      <c r="B6" s="118"/>
      <c r="H6" s="24"/>
    </row>
    <row r="7" spans="1:13">
      <c r="A7" s="119" t="s">
        <v>14</v>
      </c>
      <c r="B7" s="119"/>
      <c r="D7" s="16"/>
      <c r="H7" s="12"/>
    </row>
    <row r="8" spans="1:13" s="3" customFormat="1" ht="45" customHeight="1">
      <c r="A8" s="120" t="s">
        <v>31</v>
      </c>
      <c r="B8" s="120"/>
      <c r="C8" s="120"/>
      <c r="D8" s="120"/>
      <c r="E8" s="120"/>
      <c r="F8" s="120"/>
      <c r="G8" s="120"/>
      <c r="H8" s="120"/>
      <c r="I8" s="120"/>
      <c r="J8" s="120"/>
      <c r="K8" s="120"/>
    </row>
    <row r="9" spans="1:13" s="3" customFormat="1" ht="21">
      <c r="A9" s="9"/>
      <c r="D9" s="10"/>
      <c r="E9" s="11"/>
      <c r="F9" s="13"/>
      <c r="G9" s="13"/>
      <c r="H9" s="10"/>
      <c r="I9" s="10"/>
      <c r="J9" s="35" t="s">
        <v>4</v>
      </c>
      <c r="K9" s="10"/>
    </row>
    <row r="10" spans="1:13" s="25" customFormat="1" ht="15.6">
      <c r="A10" s="121" t="s">
        <v>5</v>
      </c>
      <c r="B10" s="121" t="s">
        <v>6</v>
      </c>
      <c r="C10" s="121" t="s">
        <v>3</v>
      </c>
      <c r="D10" s="114" t="s">
        <v>7</v>
      </c>
      <c r="E10" s="114" t="s">
        <v>20</v>
      </c>
      <c r="F10" s="114" t="s">
        <v>8</v>
      </c>
      <c r="G10" s="114" t="s">
        <v>9</v>
      </c>
      <c r="H10" s="114" t="s">
        <v>10</v>
      </c>
      <c r="I10" s="114" t="s">
        <v>11</v>
      </c>
      <c r="J10" s="36" t="s">
        <v>2</v>
      </c>
      <c r="K10" s="114" t="s">
        <v>12</v>
      </c>
    </row>
    <row r="11" spans="1:13" s="25" customFormat="1" ht="168" customHeight="1">
      <c r="A11" s="122"/>
      <c r="B11" s="122"/>
      <c r="C11" s="122"/>
      <c r="D11" s="115"/>
      <c r="E11" s="115"/>
      <c r="F11" s="115"/>
      <c r="G11" s="115"/>
      <c r="H11" s="115"/>
      <c r="I11" s="115"/>
      <c r="J11" s="36" t="s">
        <v>1</v>
      </c>
      <c r="K11" s="115"/>
    </row>
    <row r="12" spans="1:13">
      <c r="A12" s="14">
        <v>1</v>
      </c>
      <c r="B12" s="14">
        <v>2</v>
      </c>
      <c r="C12" s="14">
        <v>3</v>
      </c>
      <c r="D12" s="15">
        <v>4</v>
      </c>
      <c r="E12" s="15">
        <v>5</v>
      </c>
      <c r="F12" s="29">
        <v>6</v>
      </c>
      <c r="G12" s="29">
        <v>7</v>
      </c>
      <c r="H12" s="15">
        <v>8</v>
      </c>
      <c r="I12" s="15">
        <v>9</v>
      </c>
      <c r="J12" s="37" t="s">
        <v>13</v>
      </c>
      <c r="K12" s="15">
        <v>10</v>
      </c>
    </row>
    <row r="13" spans="1:13" ht="38.4" customHeight="1">
      <c r="A13" s="30" t="s">
        <v>32</v>
      </c>
      <c r="B13" s="30"/>
      <c r="C13" s="30"/>
      <c r="D13" s="116" t="s">
        <v>34</v>
      </c>
      <c r="E13" s="117"/>
      <c r="F13" s="29"/>
      <c r="G13" s="31"/>
      <c r="H13" s="32"/>
      <c r="I13" s="60">
        <f t="shared" ref="I13:J14" si="0">I14</f>
        <v>4200000</v>
      </c>
      <c r="J13" s="47" t="e">
        <f t="shared" si="0"/>
        <v>#REF!</v>
      </c>
      <c r="K13" s="32"/>
      <c r="L13" s="1"/>
      <c r="M13" s="1"/>
    </row>
    <row r="14" spans="1:13" ht="38.4" customHeight="1">
      <c r="A14" s="30" t="s">
        <v>33</v>
      </c>
      <c r="B14" s="27"/>
      <c r="C14" s="27"/>
      <c r="D14" s="116" t="s">
        <v>34</v>
      </c>
      <c r="E14" s="117"/>
      <c r="F14" s="29"/>
      <c r="G14" s="31"/>
      <c r="H14" s="32"/>
      <c r="I14" s="60">
        <f t="shared" si="0"/>
        <v>4200000</v>
      </c>
      <c r="J14" s="46" t="e">
        <f t="shared" si="0"/>
        <v>#REF!</v>
      </c>
      <c r="K14" s="32"/>
      <c r="L14" s="1"/>
    </row>
    <row r="15" spans="1:13" ht="54">
      <c r="A15" s="33" t="s">
        <v>35</v>
      </c>
      <c r="B15" s="33" t="s">
        <v>36</v>
      </c>
      <c r="C15" s="33" t="s">
        <v>37</v>
      </c>
      <c r="D15" s="26" t="s">
        <v>38</v>
      </c>
      <c r="E15" s="26" t="s">
        <v>39</v>
      </c>
      <c r="F15" s="29">
        <v>2022</v>
      </c>
      <c r="G15" s="64">
        <v>4200000</v>
      </c>
      <c r="H15" s="32">
        <v>0</v>
      </c>
      <c r="I15" s="61">
        <v>4200000</v>
      </c>
      <c r="J15" s="45" t="e">
        <f>#REF!</f>
        <v>#REF!</v>
      </c>
      <c r="K15" s="32">
        <v>1</v>
      </c>
    </row>
    <row r="16" spans="1:13" ht="18.75" customHeight="1">
      <c r="A16" s="30" t="s">
        <v>21</v>
      </c>
      <c r="B16" s="30"/>
      <c r="C16" s="30"/>
      <c r="D16" s="116" t="s">
        <v>22</v>
      </c>
      <c r="E16" s="117"/>
      <c r="F16" s="29"/>
      <c r="G16" s="31"/>
      <c r="H16" s="32"/>
      <c r="I16" s="60">
        <f t="shared" ref="I16:J18" si="1">I17</f>
        <v>1400000</v>
      </c>
      <c r="J16" s="47">
        <f t="shared" si="1"/>
        <v>0</v>
      </c>
      <c r="K16" s="32"/>
      <c r="L16" s="1"/>
      <c r="M16" s="1"/>
    </row>
    <row r="17" spans="1:12" ht="18.75" customHeight="1">
      <c r="A17" s="30" t="s">
        <v>23</v>
      </c>
      <c r="B17" s="27"/>
      <c r="C17" s="27"/>
      <c r="D17" s="116" t="s">
        <v>22</v>
      </c>
      <c r="E17" s="117"/>
      <c r="F17" s="29"/>
      <c r="G17" s="31"/>
      <c r="H17" s="32"/>
      <c r="I17" s="60">
        <f t="shared" si="1"/>
        <v>1400000</v>
      </c>
      <c r="J17" s="46">
        <f t="shared" si="1"/>
        <v>0</v>
      </c>
      <c r="K17" s="32"/>
      <c r="L17" s="1"/>
    </row>
    <row r="18" spans="1:12" ht="36">
      <c r="A18" s="33" t="s">
        <v>24</v>
      </c>
      <c r="B18" s="33" t="s">
        <v>25</v>
      </c>
      <c r="C18" s="33" t="s">
        <v>26</v>
      </c>
      <c r="D18" s="26" t="s">
        <v>27</v>
      </c>
      <c r="E18" s="26" t="s">
        <v>29</v>
      </c>
      <c r="F18" s="29"/>
      <c r="G18" s="31"/>
      <c r="H18" s="32"/>
      <c r="I18" s="61">
        <f t="shared" si="1"/>
        <v>1400000</v>
      </c>
      <c r="J18" s="45">
        <f t="shared" si="1"/>
        <v>0</v>
      </c>
      <c r="K18" s="32"/>
    </row>
    <row r="19" spans="1:12" s="51" customFormat="1">
      <c r="A19" s="56"/>
      <c r="B19" s="56"/>
      <c r="C19" s="56"/>
      <c r="D19" s="57"/>
      <c r="E19" s="57" t="s">
        <v>28</v>
      </c>
      <c r="F19" s="49"/>
      <c r="G19" s="58"/>
      <c r="H19" s="50"/>
      <c r="I19" s="62">
        <v>1400000</v>
      </c>
      <c r="J19" s="59"/>
      <c r="K19" s="50"/>
    </row>
    <row r="20" spans="1:12">
      <c r="A20" s="53"/>
      <c r="B20" s="27"/>
      <c r="C20" s="27"/>
      <c r="D20" s="2"/>
      <c r="E20" s="18" t="s">
        <v>0</v>
      </c>
      <c r="F20" s="19"/>
      <c r="G20" s="22"/>
      <c r="H20" s="23"/>
      <c r="I20" s="63">
        <f>I13+I16</f>
        <v>5600000</v>
      </c>
      <c r="J20" s="44">
        <f>J16</f>
        <v>0</v>
      </c>
      <c r="K20" s="23"/>
    </row>
    <row r="21" spans="1:12">
      <c r="A21" s="52"/>
      <c r="B21" s="4"/>
      <c r="C21" s="4"/>
      <c r="D21" s="5"/>
      <c r="E21" s="20"/>
      <c r="F21" s="6"/>
      <c r="G21" s="6"/>
      <c r="H21" s="7"/>
      <c r="I21" s="21"/>
      <c r="J21" s="38"/>
      <c r="K21" s="7"/>
    </row>
    <row r="22" spans="1:12" s="40" customFormat="1">
      <c r="A22" s="48"/>
      <c r="B22" s="17"/>
      <c r="D22" s="41" t="s">
        <v>18</v>
      </c>
      <c r="E22" s="41"/>
      <c r="F22" s="42" t="s">
        <v>19</v>
      </c>
      <c r="G22" s="43"/>
      <c r="H22" s="42"/>
      <c r="J22" s="34"/>
    </row>
    <row r="23" spans="1:12">
      <c r="A23" s="17"/>
      <c r="I23" s="1"/>
      <c r="J23" s="39"/>
    </row>
    <row r="24" spans="1:12">
      <c r="H24" s="1"/>
      <c r="I24" s="1"/>
      <c r="J24" s="39"/>
    </row>
    <row r="26" spans="1:12">
      <c r="H26" s="1"/>
      <c r="I26" s="1"/>
      <c r="J26" s="39"/>
    </row>
    <row r="27" spans="1:12">
      <c r="H27" s="1"/>
      <c r="I27" s="1"/>
      <c r="J27" s="39"/>
      <c r="K27" s="1"/>
    </row>
    <row r="28" spans="1:12">
      <c r="I28" s="54"/>
      <c r="J28" s="55"/>
    </row>
    <row r="29" spans="1:12">
      <c r="H29" s="1"/>
      <c r="J29" s="39"/>
    </row>
    <row r="30" spans="1:12">
      <c r="H30" s="1"/>
      <c r="I30" s="1"/>
      <c r="J30" s="39"/>
      <c r="K30" s="1"/>
    </row>
  </sheetData>
  <mergeCells count="17">
    <mergeCell ref="A6:B6"/>
    <mergeCell ref="A7:B7"/>
    <mergeCell ref="A8:K8"/>
    <mergeCell ref="A10:A11"/>
    <mergeCell ref="B10:B11"/>
    <mergeCell ref="C10:C11"/>
    <mergeCell ref="D10:D11"/>
    <mergeCell ref="E10:E11"/>
    <mergeCell ref="F10:F11"/>
    <mergeCell ref="G10:G11"/>
    <mergeCell ref="H10:H11"/>
    <mergeCell ref="I10:I11"/>
    <mergeCell ref="K10:K11"/>
    <mergeCell ref="D13:E13"/>
    <mergeCell ref="D14:E14"/>
    <mergeCell ref="D16:E16"/>
    <mergeCell ref="D17:E17"/>
  </mergeCells>
  <pageMargins left="0.59055118110236215" right="0.59055118110236215" top="0.39370078740157483" bottom="0.39370078740157483" header="0" footer="0"/>
  <pageSetup paperSize="9" scale="5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48"/>
  <sheetViews>
    <sheetView view="pageBreakPreview" topLeftCell="A130" zoomScale="60" zoomScaleNormal="100" workbookViewId="0">
      <selection activeCell="I146" sqref="I146"/>
    </sheetView>
  </sheetViews>
  <sheetFormatPr defaultColWidth="9.109375" defaultRowHeight="18"/>
  <cols>
    <col min="1" max="1" width="17.109375" style="98" customWidth="1"/>
    <col min="2" max="2" width="13.44140625" style="98" customWidth="1"/>
    <col min="3" max="3" width="15.5546875" style="98" customWidth="1"/>
    <col min="4" max="4" width="40" style="28" customWidth="1"/>
    <col min="5" max="5" width="78.44140625" style="8" customWidth="1"/>
    <col min="6" max="6" width="13.5546875" style="8" customWidth="1"/>
    <col min="7" max="7" width="16.6640625" style="8" customWidth="1"/>
    <col min="8" max="8" width="18.6640625" style="28" customWidth="1"/>
    <col min="9" max="9" width="20.6640625" style="28" customWidth="1"/>
    <col min="10" max="10" width="31" style="34" customWidth="1"/>
    <col min="11" max="11" width="20.5546875" style="28" customWidth="1"/>
    <col min="12" max="12" width="18.44140625" style="28" bestFit="1" customWidth="1"/>
    <col min="13" max="13" width="18" style="28" bestFit="1" customWidth="1"/>
    <col min="14" max="14" width="15.5546875" style="28" bestFit="1" customWidth="1"/>
    <col min="15" max="16384" width="9.109375" style="28"/>
  </cols>
  <sheetData>
    <row r="1" spans="1:11">
      <c r="H1" s="24" t="s">
        <v>178</v>
      </c>
    </row>
    <row r="2" spans="1:11">
      <c r="H2" s="24" t="s">
        <v>16</v>
      </c>
    </row>
    <row r="3" spans="1:11">
      <c r="H3" s="24" t="s">
        <v>17</v>
      </c>
    </row>
    <row r="4" spans="1:11">
      <c r="H4" s="24" t="s">
        <v>15</v>
      </c>
    </row>
    <row r="5" spans="1:11">
      <c r="H5" s="24" t="s">
        <v>181</v>
      </c>
    </row>
    <row r="6" spans="1:11">
      <c r="H6" s="24"/>
    </row>
    <row r="7" spans="1:11">
      <c r="H7" s="24" t="s">
        <v>179</v>
      </c>
    </row>
    <row r="8" spans="1:11">
      <c r="H8" s="24" t="s">
        <v>16</v>
      </c>
    </row>
    <row r="9" spans="1:11">
      <c r="H9" s="24" t="s">
        <v>17</v>
      </c>
    </row>
    <row r="10" spans="1:11">
      <c r="H10" s="24" t="s">
        <v>15</v>
      </c>
    </row>
    <row r="11" spans="1:11">
      <c r="H11" s="24" t="s">
        <v>180</v>
      </c>
    </row>
    <row r="12" spans="1:11">
      <c r="A12" s="118">
        <v>15589000000</v>
      </c>
      <c r="B12" s="118"/>
      <c r="H12" s="24"/>
    </row>
    <row r="13" spans="1:11">
      <c r="A13" s="119" t="s">
        <v>14</v>
      </c>
      <c r="B13" s="119"/>
      <c r="D13" s="16"/>
      <c r="H13" s="12"/>
    </row>
    <row r="14" spans="1:11" s="3" customFormat="1" ht="45" customHeight="1">
      <c r="A14" s="120" t="s">
        <v>31</v>
      </c>
      <c r="B14" s="120"/>
      <c r="C14" s="120"/>
      <c r="D14" s="120"/>
      <c r="E14" s="120"/>
      <c r="F14" s="120"/>
      <c r="G14" s="120"/>
      <c r="H14" s="120"/>
      <c r="I14" s="120"/>
      <c r="J14" s="120"/>
      <c r="K14" s="120"/>
    </row>
    <row r="15" spans="1:11" s="3" customFormat="1" ht="21">
      <c r="A15" s="99"/>
      <c r="B15" s="99"/>
      <c r="C15" s="99"/>
      <c r="D15" s="10"/>
      <c r="E15" s="11"/>
      <c r="F15" s="13"/>
      <c r="G15" s="13"/>
      <c r="H15" s="10"/>
      <c r="I15" s="10"/>
      <c r="J15" s="35" t="s">
        <v>4</v>
      </c>
      <c r="K15" s="10"/>
    </row>
    <row r="16" spans="1:11" s="25" customFormat="1" ht="15.6">
      <c r="A16" s="121" t="s">
        <v>5</v>
      </c>
      <c r="B16" s="121" t="s">
        <v>6</v>
      </c>
      <c r="C16" s="121" t="s">
        <v>3</v>
      </c>
      <c r="D16" s="114" t="s">
        <v>7</v>
      </c>
      <c r="E16" s="114" t="s">
        <v>20</v>
      </c>
      <c r="F16" s="114" t="s">
        <v>8</v>
      </c>
      <c r="G16" s="114" t="s">
        <v>9</v>
      </c>
      <c r="H16" s="114" t="s">
        <v>10</v>
      </c>
      <c r="I16" s="114" t="s">
        <v>11</v>
      </c>
      <c r="J16" s="36" t="s">
        <v>2</v>
      </c>
      <c r="K16" s="114" t="s">
        <v>12</v>
      </c>
    </row>
    <row r="17" spans="1:13" s="25" customFormat="1" ht="168" customHeight="1">
      <c r="A17" s="125"/>
      <c r="B17" s="125"/>
      <c r="C17" s="125"/>
      <c r="D17" s="115"/>
      <c r="E17" s="115"/>
      <c r="F17" s="115"/>
      <c r="G17" s="115"/>
      <c r="H17" s="115"/>
      <c r="I17" s="115"/>
      <c r="J17" s="36" t="s">
        <v>1</v>
      </c>
      <c r="K17" s="115"/>
    </row>
    <row r="18" spans="1:13">
      <c r="A18" s="14">
        <v>1</v>
      </c>
      <c r="B18" s="14">
        <v>2</v>
      </c>
      <c r="C18" s="14">
        <v>3</v>
      </c>
      <c r="D18" s="15">
        <v>4</v>
      </c>
      <c r="E18" s="15">
        <v>5</v>
      </c>
      <c r="F18" s="29">
        <v>6</v>
      </c>
      <c r="G18" s="29">
        <v>7</v>
      </c>
      <c r="H18" s="15">
        <v>8</v>
      </c>
      <c r="I18" s="15">
        <v>9</v>
      </c>
      <c r="J18" s="37" t="s">
        <v>13</v>
      </c>
      <c r="K18" s="15">
        <v>10</v>
      </c>
    </row>
    <row r="19" spans="1:13" ht="38.4" customHeight="1">
      <c r="A19" s="67" t="s">
        <v>41</v>
      </c>
      <c r="B19" s="67"/>
      <c r="C19" s="67"/>
      <c r="D19" s="123" t="s">
        <v>43</v>
      </c>
      <c r="E19" s="123"/>
      <c r="F19" s="15"/>
      <c r="G19" s="82"/>
      <c r="H19" s="32"/>
      <c r="I19" s="70">
        <f t="shared" ref="I19:J19" si="0">I20</f>
        <v>344159.48</v>
      </c>
      <c r="J19" s="94">
        <f t="shared" si="0"/>
        <v>344159.48</v>
      </c>
      <c r="K19" s="32"/>
      <c r="L19" s="1"/>
      <c r="M19" s="1"/>
    </row>
    <row r="20" spans="1:13" ht="38.4" customHeight="1">
      <c r="A20" s="67" t="s">
        <v>42</v>
      </c>
      <c r="B20" s="33"/>
      <c r="C20" s="33"/>
      <c r="D20" s="123" t="s">
        <v>43</v>
      </c>
      <c r="E20" s="123"/>
      <c r="F20" s="15"/>
      <c r="G20" s="82"/>
      <c r="H20" s="32"/>
      <c r="I20" s="70">
        <f>I21+I22</f>
        <v>344159.48</v>
      </c>
      <c r="J20" s="94">
        <f>J21+J22</f>
        <v>344159.48</v>
      </c>
      <c r="K20" s="32"/>
      <c r="L20" s="1"/>
    </row>
    <row r="21" spans="1:13" ht="126">
      <c r="A21" s="33" t="s">
        <v>44</v>
      </c>
      <c r="B21" s="33" t="s">
        <v>45</v>
      </c>
      <c r="C21" s="68" t="s">
        <v>46</v>
      </c>
      <c r="D21" s="65" t="s">
        <v>47</v>
      </c>
      <c r="E21" s="26" t="s">
        <v>48</v>
      </c>
      <c r="F21" s="15">
        <v>2022</v>
      </c>
      <c r="G21" s="61"/>
      <c r="H21" s="32"/>
      <c r="I21" s="66">
        <v>44159.48</v>
      </c>
      <c r="J21" s="95">
        <v>44159.48</v>
      </c>
      <c r="K21" s="32"/>
    </row>
    <row r="22" spans="1:13" ht="144">
      <c r="A22" s="33" t="s">
        <v>49</v>
      </c>
      <c r="B22" s="33">
        <v>8220</v>
      </c>
      <c r="C22" s="68" t="s">
        <v>50</v>
      </c>
      <c r="D22" s="65" t="s">
        <v>51</v>
      </c>
      <c r="E22" s="26" t="s">
        <v>52</v>
      </c>
      <c r="F22" s="15">
        <v>2022</v>
      </c>
      <c r="G22" s="61"/>
      <c r="H22" s="32"/>
      <c r="I22" s="66">
        <v>300000</v>
      </c>
      <c r="J22" s="95">
        <v>300000</v>
      </c>
      <c r="K22" s="32"/>
    </row>
    <row r="23" spans="1:13" ht="38.4" customHeight="1">
      <c r="A23" s="67" t="s">
        <v>54</v>
      </c>
      <c r="B23" s="67"/>
      <c r="C23" s="67"/>
      <c r="D23" s="123" t="s">
        <v>53</v>
      </c>
      <c r="E23" s="123"/>
      <c r="F23" s="15"/>
      <c r="G23" s="82"/>
      <c r="H23" s="32"/>
      <c r="I23" s="70">
        <f t="shared" ref="I23:J23" si="1">I24</f>
        <v>2703840.38</v>
      </c>
      <c r="J23" s="94">
        <f t="shared" si="1"/>
        <v>2703840.38</v>
      </c>
      <c r="K23" s="32"/>
      <c r="L23" s="1"/>
      <c r="M23" s="1"/>
    </row>
    <row r="24" spans="1:13" ht="38.4" customHeight="1">
      <c r="A24" s="67" t="s">
        <v>55</v>
      </c>
      <c r="B24" s="33"/>
      <c r="C24" s="33"/>
      <c r="D24" s="123" t="s">
        <v>53</v>
      </c>
      <c r="E24" s="123"/>
      <c r="F24" s="15"/>
      <c r="G24" s="82"/>
      <c r="H24" s="32"/>
      <c r="I24" s="70">
        <f>I25+I26+I27</f>
        <v>2703840.38</v>
      </c>
      <c r="J24" s="70">
        <f>J25+J26+J27</f>
        <v>2703840.38</v>
      </c>
      <c r="K24" s="32"/>
      <c r="L24" s="1"/>
    </row>
    <row r="25" spans="1:13" ht="90">
      <c r="A25" s="33" t="s">
        <v>56</v>
      </c>
      <c r="B25" s="33" t="s">
        <v>57</v>
      </c>
      <c r="C25" s="68" t="s">
        <v>58</v>
      </c>
      <c r="D25" s="65" t="s">
        <v>59</v>
      </c>
      <c r="E25" s="26" t="s">
        <v>61</v>
      </c>
      <c r="F25" s="15" t="s">
        <v>60</v>
      </c>
      <c r="G25" s="61">
        <f>115600+1200000</f>
        <v>1315600</v>
      </c>
      <c r="H25" s="32">
        <v>8.9499999999999996E-2</v>
      </c>
      <c r="I25" s="66">
        <v>1200000</v>
      </c>
      <c r="J25" s="95">
        <v>1200000</v>
      </c>
      <c r="K25" s="32">
        <v>1</v>
      </c>
    </row>
    <row r="26" spans="1:13" ht="180">
      <c r="A26" s="33" t="s">
        <v>189</v>
      </c>
      <c r="B26" s="33" t="s">
        <v>190</v>
      </c>
      <c r="C26" s="68" t="s">
        <v>185</v>
      </c>
      <c r="D26" s="65" t="s">
        <v>191</v>
      </c>
      <c r="E26" s="26" t="s">
        <v>48</v>
      </c>
      <c r="F26" s="15">
        <v>2022</v>
      </c>
      <c r="G26" s="61"/>
      <c r="H26" s="32"/>
      <c r="I26" s="66">
        <v>843840.38</v>
      </c>
      <c r="J26" s="95">
        <v>843840.38</v>
      </c>
      <c r="K26" s="32"/>
    </row>
    <row r="27" spans="1:13" ht="108">
      <c r="A27" s="33" t="s">
        <v>183</v>
      </c>
      <c r="B27" s="33" t="s">
        <v>184</v>
      </c>
      <c r="C27" s="68" t="s">
        <v>185</v>
      </c>
      <c r="D27" s="65" t="s">
        <v>186</v>
      </c>
      <c r="E27" s="26" t="s">
        <v>187</v>
      </c>
      <c r="F27" s="15">
        <v>2022</v>
      </c>
      <c r="G27" s="61">
        <v>6585257</v>
      </c>
      <c r="H27" s="32">
        <v>0</v>
      </c>
      <c r="I27" s="66">
        <v>660000</v>
      </c>
      <c r="J27" s="95">
        <v>660000</v>
      </c>
      <c r="K27" s="32">
        <v>0.1</v>
      </c>
    </row>
    <row r="28" spans="1:13" ht="38.4" customHeight="1">
      <c r="A28" s="67" t="s">
        <v>32</v>
      </c>
      <c r="B28" s="67"/>
      <c r="C28" s="67"/>
      <c r="D28" s="123" t="s">
        <v>34</v>
      </c>
      <c r="E28" s="123"/>
      <c r="F28" s="15"/>
      <c r="G28" s="82"/>
      <c r="H28" s="32"/>
      <c r="I28" s="70">
        <f t="shared" ref="I28:J28" si="2">I29</f>
        <v>7368604.7000000002</v>
      </c>
      <c r="J28" s="94">
        <f t="shared" si="2"/>
        <v>6911782.5</v>
      </c>
      <c r="K28" s="32"/>
      <c r="L28" s="1"/>
      <c r="M28" s="1"/>
    </row>
    <row r="29" spans="1:13" ht="38.4" customHeight="1">
      <c r="A29" s="67" t="s">
        <v>33</v>
      </c>
      <c r="B29" s="33"/>
      <c r="C29" s="33"/>
      <c r="D29" s="123" t="s">
        <v>34</v>
      </c>
      <c r="E29" s="123"/>
      <c r="F29" s="15"/>
      <c r="G29" s="82"/>
      <c r="H29" s="32"/>
      <c r="I29" s="70">
        <f>I30+I43+I44+I47+I60+I61</f>
        <v>7368604.7000000002</v>
      </c>
      <c r="J29" s="94">
        <f>J30+J43+J44+J47+J60+J61</f>
        <v>6911782.5</v>
      </c>
      <c r="K29" s="32"/>
      <c r="L29" s="1"/>
    </row>
    <row r="30" spans="1:13" ht="36">
      <c r="A30" s="33">
        <v>1216011</v>
      </c>
      <c r="B30" s="33">
        <v>6011</v>
      </c>
      <c r="C30" s="69" t="s">
        <v>108</v>
      </c>
      <c r="D30" s="65" t="s">
        <v>62</v>
      </c>
      <c r="E30" s="26" t="s">
        <v>63</v>
      </c>
      <c r="F30" s="15"/>
      <c r="G30" s="61"/>
      <c r="H30" s="32"/>
      <c r="I30" s="66">
        <f>SUM(I31:I35)</f>
        <v>2770266.17</v>
      </c>
      <c r="J30" s="95">
        <f>SUM(J31:J35)</f>
        <v>2770266.17</v>
      </c>
      <c r="K30" s="32"/>
    </row>
    <row r="31" spans="1:13" ht="36">
      <c r="A31" s="33"/>
      <c r="B31" s="33"/>
      <c r="C31" s="33"/>
      <c r="D31" s="26"/>
      <c r="E31" s="72" t="s">
        <v>94</v>
      </c>
      <c r="F31" s="15">
        <v>2022</v>
      </c>
      <c r="G31" s="61">
        <v>100000</v>
      </c>
      <c r="H31" s="32">
        <v>0</v>
      </c>
      <c r="I31" s="96">
        <v>100000</v>
      </c>
      <c r="J31" s="95">
        <v>100000</v>
      </c>
      <c r="K31" s="32">
        <v>1</v>
      </c>
    </row>
    <row r="32" spans="1:13" ht="54">
      <c r="A32" s="33"/>
      <c r="B32" s="33"/>
      <c r="C32" s="33"/>
      <c r="D32" s="26"/>
      <c r="E32" s="72" t="s">
        <v>95</v>
      </c>
      <c r="F32" s="15">
        <v>2022</v>
      </c>
      <c r="G32" s="61">
        <v>550000</v>
      </c>
      <c r="H32" s="32">
        <v>0</v>
      </c>
      <c r="I32" s="96">
        <v>550000</v>
      </c>
      <c r="J32" s="95">
        <v>550000</v>
      </c>
      <c r="K32" s="32">
        <v>1</v>
      </c>
    </row>
    <row r="33" spans="1:11" ht="36">
      <c r="A33" s="33"/>
      <c r="B33" s="33"/>
      <c r="C33" s="33"/>
      <c r="D33" s="26"/>
      <c r="E33" s="89" t="s">
        <v>88</v>
      </c>
      <c r="F33" s="15" t="s">
        <v>60</v>
      </c>
      <c r="G33" s="61">
        <v>150000</v>
      </c>
      <c r="H33" s="32">
        <v>6.1899999999999997E-2</v>
      </c>
      <c r="I33" s="96">
        <v>140707</v>
      </c>
      <c r="J33" s="95">
        <v>140707</v>
      </c>
      <c r="K33" s="32">
        <v>1</v>
      </c>
    </row>
    <row r="34" spans="1:11">
      <c r="A34" s="33"/>
      <c r="B34" s="33"/>
      <c r="C34" s="33"/>
      <c r="D34" s="26"/>
      <c r="E34" s="26" t="s">
        <v>96</v>
      </c>
      <c r="F34" s="15">
        <v>2022</v>
      </c>
      <c r="G34" s="61"/>
      <c r="H34" s="32"/>
      <c r="I34" s="96">
        <v>230600</v>
      </c>
      <c r="J34" s="95">
        <v>230600</v>
      </c>
      <c r="K34" s="32"/>
    </row>
    <row r="35" spans="1:11" ht="69.599999999999994">
      <c r="A35" s="33"/>
      <c r="B35" s="33"/>
      <c r="C35" s="33"/>
      <c r="D35" s="26"/>
      <c r="E35" s="102" t="s">
        <v>97</v>
      </c>
      <c r="F35" s="15"/>
      <c r="G35" s="61"/>
      <c r="H35" s="32"/>
      <c r="I35" s="103">
        <f>SUM(I36:I42)</f>
        <v>1748959.17</v>
      </c>
      <c r="J35" s="107">
        <f>SUM(J36:J42)</f>
        <v>1748959.17</v>
      </c>
      <c r="K35" s="32"/>
    </row>
    <row r="36" spans="1:11" ht="54">
      <c r="A36" s="33"/>
      <c r="B36" s="33"/>
      <c r="C36" s="33"/>
      <c r="D36" s="26"/>
      <c r="E36" s="73" t="s">
        <v>104</v>
      </c>
      <c r="F36" s="15" t="s">
        <v>60</v>
      </c>
      <c r="G36" s="61">
        <v>228220.81</v>
      </c>
      <c r="H36" s="32">
        <v>0.16200000000000001</v>
      </c>
      <c r="I36" s="104">
        <v>152934.75</v>
      </c>
      <c r="J36" s="95">
        <v>152934.75</v>
      </c>
      <c r="K36" s="32">
        <v>1</v>
      </c>
    </row>
    <row r="37" spans="1:11" ht="54">
      <c r="A37" s="33"/>
      <c r="B37" s="33"/>
      <c r="C37" s="33"/>
      <c r="D37" s="26"/>
      <c r="E37" s="73" t="s">
        <v>98</v>
      </c>
      <c r="F37" s="15" t="s">
        <v>60</v>
      </c>
      <c r="G37" s="61">
        <v>500000</v>
      </c>
      <c r="H37" s="32">
        <v>6.6000000000000003E-2</v>
      </c>
      <c r="I37" s="104">
        <v>373727.2</v>
      </c>
      <c r="J37" s="95">
        <v>373727.2</v>
      </c>
      <c r="K37" s="32">
        <v>1</v>
      </c>
    </row>
    <row r="38" spans="1:11" ht="72">
      <c r="A38" s="33"/>
      <c r="B38" s="33"/>
      <c r="C38" s="33"/>
      <c r="D38" s="26"/>
      <c r="E38" s="73" t="s">
        <v>99</v>
      </c>
      <c r="F38" s="15" t="s">
        <v>60</v>
      </c>
      <c r="G38" s="61">
        <v>50000</v>
      </c>
      <c r="H38" s="32">
        <v>0</v>
      </c>
      <c r="I38" s="104">
        <v>40000</v>
      </c>
      <c r="J38" s="95">
        <v>40000</v>
      </c>
      <c r="K38" s="32">
        <v>1</v>
      </c>
    </row>
    <row r="39" spans="1:11" ht="54">
      <c r="A39" s="33"/>
      <c r="B39" s="33"/>
      <c r="C39" s="33"/>
      <c r="D39" s="26"/>
      <c r="E39" s="73" t="s">
        <v>100</v>
      </c>
      <c r="F39" s="15" t="s">
        <v>60</v>
      </c>
      <c r="G39" s="61">
        <v>500000</v>
      </c>
      <c r="H39" s="32">
        <v>0</v>
      </c>
      <c r="I39" s="104">
        <v>400000</v>
      </c>
      <c r="J39" s="95">
        <v>400000</v>
      </c>
      <c r="K39" s="32">
        <v>1</v>
      </c>
    </row>
    <row r="40" spans="1:11" ht="72">
      <c r="A40" s="33"/>
      <c r="B40" s="33"/>
      <c r="C40" s="33"/>
      <c r="D40" s="26"/>
      <c r="E40" s="73" t="s">
        <v>101</v>
      </c>
      <c r="F40" s="15" t="s">
        <v>60</v>
      </c>
      <c r="G40" s="61">
        <v>269049.21000000002</v>
      </c>
      <c r="H40" s="32">
        <v>0.873</v>
      </c>
      <c r="I40" s="104">
        <v>27337.22</v>
      </c>
      <c r="J40" s="95">
        <v>27337.22</v>
      </c>
      <c r="K40" s="32">
        <v>1</v>
      </c>
    </row>
    <row r="41" spans="1:11" ht="54">
      <c r="A41" s="33"/>
      <c r="B41" s="33"/>
      <c r="C41" s="33"/>
      <c r="D41" s="26"/>
      <c r="E41" s="73" t="s">
        <v>102</v>
      </c>
      <c r="F41" s="15" t="s">
        <v>60</v>
      </c>
      <c r="G41" s="61">
        <v>500000</v>
      </c>
      <c r="H41" s="32">
        <v>5.0999999999999997E-2</v>
      </c>
      <c r="I41" s="104">
        <v>379444.8</v>
      </c>
      <c r="J41" s="95">
        <v>379444.8</v>
      </c>
      <c r="K41" s="32">
        <v>1</v>
      </c>
    </row>
    <row r="42" spans="1:11" ht="54">
      <c r="A42" s="33"/>
      <c r="B42" s="33"/>
      <c r="C42" s="33"/>
      <c r="D42" s="26"/>
      <c r="E42" s="73" t="s">
        <v>103</v>
      </c>
      <c r="F42" s="15" t="s">
        <v>60</v>
      </c>
      <c r="G42" s="61">
        <v>500000</v>
      </c>
      <c r="H42" s="32">
        <v>6.0999999999999999E-2</v>
      </c>
      <c r="I42" s="104">
        <v>375515.2</v>
      </c>
      <c r="J42" s="95">
        <v>375515.2</v>
      </c>
      <c r="K42" s="32">
        <v>1</v>
      </c>
    </row>
    <row r="43" spans="1:11" ht="90">
      <c r="A43" s="68">
        <v>1216013</v>
      </c>
      <c r="B43" s="68">
        <v>6013</v>
      </c>
      <c r="C43" s="68" t="s">
        <v>37</v>
      </c>
      <c r="D43" s="65" t="s">
        <v>107</v>
      </c>
      <c r="E43" s="72" t="s">
        <v>114</v>
      </c>
      <c r="F43" s="15">
        <v>2022</v>
      </c>
      <c r="G43" s="61">
        <v>299261</v>
      </c>
      <c r="H43" s="32">
        <v>0</v>
      </c>
      <c r="I43" s="66">
        <v>299261</v>
      </c>
      <c r="J43" s="95">
        <v>299261</v>
      </c>
      <c r="K43" s="32">
        <v>1</v>
      </c>
    </row>
    <row r="44" spans="1:11" ht="69.599999999999994">
      <c r="A44" s="68" t="s">
        <v>111</v>
      </c>
      <c r="B44" s="68" t="s">
        <v>112</v>
      </c>
      <c r="C44" s="68" t="s">
        <v>37</v>
      </c>
      <c r="D44" s="65" t="s">
        <v>113</v>
      </c>
      <c r="E44" s="102" t="s">
        <v>97</v>
      </c>
      <c r="F44" s="15"/>
      <c r="G44" s="61"/>
      <c r="H44" s="32"/>
      <c r="I44" s="70">
        <f>I45+I46</f>
        <v>760685.48</v>
      </c>
      <c r="J44" s="94">
        <f>J45+J46</f>
        <v>760685.48</v>
      </c>
      <c r="K44" s="32"/>
    </row>
    <row r="45" spans="1:11" ht="54">
      <c r="A45" s="33"/>
      <c r="B45" s="33"/>
      <c r="C45" s="33"/>
      <c r="D45" s="26"/>
      <c r="E45" s="73" t="s">
        <v>109</v>
      </c>
      <c r="F45" s="83" t="s">
        <v>60</v>
      </c>
      <c r="G45" s="62">
        <v>500000</v>
      </c>
      <c r="H45" s="50">
        <v>4.2999999999999997E-2</v>
      </c>
      <c r="I45" s="86">
        <v>382905.94</v>
      </c>
      <c r="J45" s="97">
        <v>382905.94</v>
      </c>
      <c r="K45" s="50">
        <v>1</v>
      </c>
    </row>
    <row r="46" spans="1:11" ht="54">
      <c r="A46" s="33"/>
      <c r="B46" s="33"/>
      <c r="C46" s="33"/>
      <c r="D46" s="26"/>
      <c r="E46" s="73" t="s">
        <v>110</v>
      </c>
      <c r="F46" s="83" t="s">
        <v>60</v>
      </c>
      <c r="G46" s="62">
        <v>500000</v>
      </c>
      <c r="H46" s="50">
        <v>5.6000000000000001E-2</v>
      </c>
      <c r="I46" s="86">
        <v>377779.54</v>
      </c>
      <c r="J46" s="97">
        <v>377779.54</v>
      </c>
      <c r="K46" s="50">
        <v>1</v>
      </c>
    </row>
    <row r="47" spans="1:11" ht="36">
      <c r="A47" s="68" t="s">
        <v>35</v>
      </c>
      <c r="B47" s="68" t="s">
        <v>36</v>
      </c>
      <c r="C47" s="68" t="s">
        <v>37</v>
      </c>
      <c r="D47" s="65" t="s">
        <v>38</v>
      </c>
      <c r="E47" s="72" t="s">
        <v>63</v>
      </c>
      <c r="F47" s="15"/>
      <c r="G47" s="61"/>
      <c r="H47" s="32"/>
      <c r="I47" s="66">
        <f>SUM(I48:I57)</f>
        <v>3025312.43</v>
      </c>
      <c r="J47" s="95">
        <f>SUM(J48:J57)</f>
        <v>2568490.23</v>
      </c>
      <c r="K47" s="32"/>
    </row>
    <row r="48" spans="1:11" ht="36">
      <c r="A48" s="33"/>
      <c r="B48" s="33"/>
      <c r="C48" s="33"/>
      <c r="D48" s="26"/>
      <c r="E48" s="74" t="s">
        <v>182</v>
      </c>
      <c r="F48" s="15" t="s">
        <v>60</v>
      </c>
      <c r="G48" s="61"/>
      <c r="H48" s="32"/>
      <c r="I48" s="96">
        <v>839499.08</v>
      </c>
      <c r="J48" s="108">
        <v>839499.08</v>
      </c>
      <c r="K48" s="32"/>
    </row>
    <row r="49" spans="1:11" ht="54">
      <c r="A49" s="33"/>
      <c r="B49" s="33"/>
      <c r="C49" s="33"/>
      <c r="D49" s="26"/>
      <c r="E49" s="90" t="s">
        <v>115</v>
      </c>
      <c r="F49" s="15" t="s">
        <v>60</v>
      </c>
      <c r="G49" s="61">
        <v>300000</v>
      </c>
      <c r="H49" s="32">
        <v>6.3E-2</v>
      </c>
      <c r="I49" s="96">
        <v>281025</v>
      </c>
      <c r="J49" s="108">
        <v>281025</v>
      </c>
      <c r="K49" s="32">
        <v>1</v>
      </c>
    </row>
    <row r="50" spans="1:11" ht="54">
      <c r="A50" s="33"/>
      <c r="B50" s="33"/>
      <c r="C50" s="33"/>
      <c r="D50" s="26"/>
      <c r="E50" s="89" t="s">
        <v>116</v>
      </c>
      <c r="F50" s="15" t="s">
        <v>60</v>
      </c>
      <c r="G50" s="61">
        <v>180000</v>
      </c>
      <c r="H50" s="32">
        <v>7.1999999999999995E-2</v>
      </c>
      <c r="I50" s="96">
        <v>167027.29999999999</v>
      </c>
      <c r="J50" s="108">
        <v>167027.29999999999</v>
      </c>
      <c r="K50" s="32">
        <v>1</v>
      </c>
    </row>
    <row r="51" spans="1:11" ht="54">
      <c r="A51" s="33"/>
      <c r="B51" s="33"/>
      <c r="C51" s="33"/>
      <c r="D51" s="26"/>
      <c r="E51" s="74" t="s">
        <v>123</v>
      </c>
      <c r="F51" s="15">
        <v>2022</v>
      </c>
      <c r="G51" s="61">
        <v>210000</v>
      </c>
      <c r="H51" s="32">
        <v>0</v>
      </c>
      <c r="I51" s="96">
        <v>210000</v>
      </c>
      <c r="J51" s="108">
        <v>210000</v>
      </c>
      <c r="K51" s="32">
        <v>1</v>
      </c>
    </row>
    <row r="52" spans="1:11" ht="54">
      <c r="A52" s="33"/>
      <c r="B52" s="33"/>
      <c r="C52" s="33"/>
      <c r="D52" s="26"/>
      <c r="E52" s="93" t="s">
        <v>120</v>
      </c>
      <c r="F52" s="15" t="s">
        <v>60</v>
      </c>
      <c r="G52" s="61">
        <v>150000</v>
      </c>
      <c r="H52" s="32">
        <v>8.4000000000000005E-2</v>
      </c>
      <c r="I52" s="96">
        <v>137414.54</v>
      </c>
      <c r="J52" s="108">
        <v>137414.54</v>
      </c>
      <c r="K52" s="32">
        <v>1</v>
      </c>
    </row>
    <row r="53" spans="1:11" ht="72">
      <c r="A53" s="33"/>
      <c r="B53" s="33"/>
      <c r="C53" s="33"/>
      <c r="D53" s="26"/>
      <c r="E53" s="75" t="s">
        <v>125</v>
      </c>
      <c r="F53" s="15">
        <v>2022</v>
      </c>
      <c r="G53" s="61">
        <v>220000</v>
      </c>
      <c r="H53" s="32">
        <v>0</v>
      </c>
      <c r="I53" s="96">
        <v>220000</v>
      </c>
      <c r="J53" s="108">
        <v>220000</v>
      </c>
      <c r="K53" s="32">
        <v>1</v>
      </c>
    </row>
    <row r="54" spans="1:11" ht="54">
      <c r="A54" s="33"/>
      <c r="B54" s="33"/>
      <c r="C54" s="33"/>
      <c r="D54" s="26"/>
      <c r="E54" s="75" t="s">
        <v>124</v>
      </c>
      <c r="F54" s="15">
        <v>2022</v>
      </c>
      <c r="G54" s="61">
        <v>50000</v>
      </c>
      <c r="H54" s="32">
        <v>0</v>
      </c>
      <c r="I54" s="96">
        <v>50000</v>
      </c>
      <c r="J54" s="108">
        <v>50000</v>
      </c>
      <c r="K54" s="32">
        <v>1</v>
      </c>
    </row>
    <row r="55" spans="1:11" ht="36">
      <c r="A55" s="33"/>
      <c r="B55" s="33"/>
      <c r="C55" s="33"/>
      <c r="D55" s="26"/>
      <c r="E55" s="74" t="s">
        <v>126</v>
      </c>
      <c r="F55" s="15">
        <v>2022</v>
      </c>
      <c r="G55" s="61"/>
      <c r="H55" s="32"/>
      <c r="I55" s="96">
        <v>439800</v>
      </c>
      <c r="J55" s="108">
        <v>439800</v>
      </c>
      <c r="K55" s="32"/>
    </row>
    <row r="56" spans="1:11" ht="72">
      <c r="A56" s="33"/>
      <c r="B56" s="33"/>
      <c r="C56" s="33"/>
      <c r="D56" s="26"/>
      <c r="E56" s="91" t="s">
        <v>166</v>
      </c>
      <c r="F56" s="15">
        <v>2022</v>
      </c>
      <c r="G56" s="61">
        <v>456822.2</v>
      </c>
      <c r="H56" s="32">
        <v>0</v>
      </c>
      <c r="I56" s="96">
        <v>456822.2</v>
      </c>
      <c r="J56" s="108"/>
      <c r="K56" s="32">
        <v>1</v>
      </c>
    </row>
    <row r="57" spans="1:11" ht="69.599999999999994">
      <c r="A57" s="33"/>
      <c r="B57" s="33"/>
      <c r="C57" s="33"/>
      <c r="D57" s="26"/>
      <c r="E57" s="102" t="s">
        <v>97</v>
      </c>
      <c r="F57" s="84"/>
      <c r="G57" s="60"/>
      <c r="H57" s="71"/>
      <c r="I57" s="70">
        <f>I58+I59</f>
        <v>223724.31</v>
      </c>
      <c r="J57" s="94">
        <f>J58+J59</f>
        <v>223724.31</v>
      </c>
      <c r="K57" s="71"/>
    </row>
    <row r="58" spans="1:11" ht="54">
      <c r="A58" s="33"/>
      <c r="B58" s="33"/>
      <c r="C58" s="33"/>
      <c r="D58" s="26"/>
      <c r="E58" s="73" t="s">
        <v>129</v>
      </c>
      <c r="F58" s="15" t="s">
        <v>60</v>
      </c>
      <c r="G58" s="61">
        <v>49364.62</v>
      </c>
      <c r="H58" s="32">
        <v>0</v>
      </c>
      <c r="I58" s="104">
        <v>34555.230000000003</v>
      </c>
      <c r="J58" s="109">
        <v>34555.230000000003</v>
      </c>
      <c r="K58" s="32">
        <v>1</v>
      </c>
    </row>
    <row r="59" spans="1:11" ht="72">
      <c r="A59" s="33"/>
      <c r="B59" s="33"/>
      <c r="C59" s="33"/>
      <c r="D59" s="26"/>
      <c r="E59" s="73" t="s">
        <v>130</v>
      </c>
      <c r="F59" s="15" t="s">
        <v>60</v>
      </c>
      <c r="G59" s="61">
        <v>270241.53999999998</v>
      </c>
      <c r="H59" s="32">
        <v>0</v>
      </c>
      <c r="I59" s="104">
        <v>189169.08</v>
      </c>
      <c r="J59" s="109">
        <v>189169.08</v>
      </c>
      <c r="K59" s="32">
        <v>1</v>
      </c>
    </row>
    <row r="60" spans="1:11" ht="54">
      <c r="A60" s="69">
        <v>1217370</v>
      </c>
      <c r="B60" s="69">
        <v>7370</v>
      </c>
      <c r="C60" s="69" t="s">
        <v>131</v>
      </c>
      <c r="D60" s="65" t="s">
        <v>132</v>
      </c>
      <c r="E60" s="76" t="s">
        <v>133</v>
      </c>
      <c r="F60" s="15">
        <v>2022</v>
      </c>
      <c r="G60" s="61">
        <v>489000</v>
      </c>
      <c r="H60" s="32">
        <v>0</v>
      </c>
      <c r="I60" s="66">
        <v>489000</v>
      </c>
      <c r="J60" s="95">
        <v>489000</v>
      </c>
      <c r="K60" s="32">
        <v>1</v>
      </c>
    </row>
    <row r="61" spans="1:11" ht="36" customHeight="1">
      <c r="A61" s="68">
        <v>1217640</v>
      </c>
      <c r="B61" s="68">
        <v>7640</v>
      </c>
      <c r="C61" s="69" t="s">
        <v>134</v>
      </c>
      <c r="D61" s="65" t="s">
        <v>135</v>
      </c>
      <c r="E61" s="26" t="s">
        <v>63</v>
      </c>
      <c r="F61" s="15"/>
      <c r="G61" s="61"/>
      <c r="H61" s="32"/>
      <c r="I61" s="66">
        <f>SUM(I62:I62)</f>
        <v>24079.62</v>
      </c>
      <c r="J61" s="95">
        <f>SUM(J62:J62)</f>
        <v>24079.62</v>
      </c>
      <c r="K61" s="32"/>
    </row>
    <row r="62" spans="1:11" ht="69.599999999999994">
      <c r="A62" s="33"/>
      <c r="B62" s="33"/>
      <c r="C62" s="33"/>
      <c r="D62" s="26"/>
      <c r="E62" s="102" t="s">
        <v>97</v>
      </c>
      <c r="F62" s="15"/>
      <c r="G62" s="61"/>
      <c r="H62" s="32"/>
      <c r="I62" s="70">
        <f>I63</f>
        <v>24079.62</v>
      </c>
      <c r="J62" s="94">
        <f>J63</f>
        <v>24079.62</v>
      </c>
      <c r="K62" s="32"/>
    </row>
    <row r="63" spans="1:11" ht="54">
      <c r="A63" s="33"/>
      <c r="B63" s="33"/>
      <c r="C63" s="33"/>
      <c r="D63" s="26"/>
      <c r="E63" s="73" t="s">
        <v>140</v>
      </c>
      <c r="F63" s="15" t="s">
        <v>60</v>
      </c>
      <c r="G63" s="61">
        <v>299962.25</v>
      </c>
      <c r="H63" s="32">
        <v>0.9</v>
      </c>
      <c r="I63" s="104">
        <v>24079.62</v>
      </c>
      <c r="J63" s="95">
        <v>24079.62</v>
      </c>
      <c r="K63" s="32">
        <v>1</v>
      </c>
    </row>
    <row r="64" spans="1:11" ht="39.75" customHeight="1">
      <c r="A64" s="67" t="s">
        <v>141</v>
      </c>
      <c r="B64" s="67"/>
      <c r="C64" s="67"/>
      <c r="D64" s="124" t="s">
        <v>143</v>
      </c>
      <c r="E64" s="124"/>
      <c r="F64" s="15"/>
      <c r="G64" s="61"/>
      <c r="H64" s="32"/>
      <c r="I64" s="70">
        <f>I65</f>
        <v>35173796.769999996</v>
      </c>
      <c r="J64" s="94">
        <f>J65</f>
        <v>29573796.77</v>
      </c>
      <c r="K64" s="32"/>
    </row>
    <row r="65" spans="1:12" ht="39.75" customHeight="1">
      <c r="A65" s="67" t="s">
        <v>142</v>
      </c>
      <c r="B65" s="33"/>
      <c r="C65" s="33"/>
      <c r="D65" s="124" t="s">
        <v>143</v>
      </c>
      <c r="E65" s="124"/>
      <c r="F65" s="15"/>
      <c r="G65" s="61"/>
      <c r="H65" s="32"/>
      <c r="I65" s="70">
        <f>I66+I67+I70+I108+I109+I112+I124+I125+I126+I132</f>
        <v>35173796.769999996</v>
      </c>
      <c r="J65" s="70">
        <f>J66+J67+J70+J108+J109+J112+J124+J125+J126+J132</f>
        <v>29573796.77</v>
      </c>
      <c r="K65" s="32"/>
    </row>
    <row r="66" spans="1:12" ht="126">
      <c r="A66" s="33" t="s">
        <v>171</v>
      </c>
      <c r="B66" s="33" t="s">
        <v>45</v>
      </c>
      <c r="C66" s="33" t="s">
        <v>46</v>
      </c>
      <c r="D66" s="110" t="s">
        <v>47</v>
      </c>
      <c r="E66" s="26" t="s">
        <v>158</v>
      </c>
      <c r="F66" s="15" t="s">
        <v>60</v>
      </c>
      <c r="G66" s="61">
        <f>540861+892400</f>
        <v>1433261</v>
      </c>
      <c r="H66" s="32">
        <v>0.623</v>
      </c>
      <c r="I66" s="66">
        <v>9368.42</v>
      </c>
      <c r="J66" s="95">
        <v>9368.42</v>
      </c>
      <c r="K66" s="32">
        <v>0.629</v>
      </c>
    </row>
    <row r="67" spans="1:12" ht="36">
      <c r="A67" s="68">
        <v>1512010</v>
      </c>
      <c r="B67" s="68">
        <v>2010</v>
      </c>
      <c r="C67" s="69" t="s">
        <v>169</v>
      </c>
      <c r="D67" s="65" t="s">
        <v>170</v>
      </c>
      <c r="E67" s="26" t="s">
        <v>63</v>
      </c>
      <c r="F67" s="15"/>
      <c r="G67" s="61"/>
      <c r="H67" s="32"/>
      <c r="I67" s="66">
        <f>I68+I69</f>
        <v>8834321.1600000001</v>
      </c>
      <c r="J67" s="95">
        <f>J68+J69</f>
        <v>3234321.16</v>
      </c>
      <c r="K67" s="32"/>
    </row>
    <row r="68" spans="1:12" ht="120.75" customHeight="1">
      <c r="A68" s="33"/>
      <c r="B68" s="33"/>
      <c r="C68" s="33"/>
      <c r="D68" s="26"/>
      <c r="E68" s="77" t="s">
        <v>155</v>
      </c>
      <c r="F68" s="15" t="s">
        <v>60</v>
      </c>
      <c r="G68" s="61">
        <f>11283357+49350.84</f>
        <v>11332707.84</v>
      </c>
      <c r="H68" s="32">
        <v>4.0000000000000001E-3</v>
      </c>
      <c r="I68" s="66">
        <f>5600000+834321.16</f>
        <v>6434321.1600000001</v>
      </c>
      <c r="J68" s="95">
        <v>834321.16</v>
      </c>
      <c r="K68" s="32">
        <v>0.57199999999999995</v>
      </c>
      <c r="L68" s="28" t="s">
        <v>188</v>
      </c>
    </row>
    <row r="69" spans="1:12" ht="82.5" customHeight="1">
      <c r="A69" s="33"/>
      <c r="B69" s="33"/>
      <c r="C69" s="33"/>
      <c r="D69" s="26"/>
      <c r="E69" s="80" t="s">
        <v>156</v>
      </c>
      <c r="F69" s="15">
        <v>2022</v>
      </c>
      <c r="G69" s="61">
        <v>3206813.75</v>
      </c>
      <c r="H69" s="32">
        <v>0</v>
      </c>
      <c r="I69" s="66">
        <v>2400000</v>
      </c>
      <c r="J69" s="95">
        <v>2400000</v>
      </c>
      <c r="K69" s="32">
        <v>0.748</v>
      </c>
    </row>
    <row r="70" spans="1:12" ht="36">
      <c r="A70" s="33" t="s">
        <v>167</v>
      </c>
      <c r="B70" s="33">
        <v>6011</v>
      </c>
      <c r="C70" s="69" t="s">
        <v>108</v>
      </c>
      <c r="D70" s="65" t="s">
        <v>62</v>
      </c>
      <c r="E70" s="26" t="s">
        <v>63</v>
      </c>
      <c r="F70" s="15"/>
      <c r="G70" s="61"/>
      <c r="H70" s="32"/>
      <c r="I70" s="66">
        <f>SUM(I71:I107)</f>
        <v>7050377.7999999998</v>
      </c>
      <c r="J70" s="66">
        <f>SUM(J71:J107)</f>
        <v>7050377.7999999998</v>
      </c>
      <c r="K70" s="32"/>
    </row>
    <row r="71" spans="1:12" ht="36">
      <c r="A71" s="33"/>
      <c r="B71" s="33"/>
      <c r="C71" s="33"/>
      <c r="D71" s="26"/>
      <c r="E71" s="90" t="s">
        <v>64</v>
      </c>
      <c r="F71" s="15" t="s">
        <v>60</v>
      </c>
      <c r="G71" s="61">
        <v>150000</v>
      </c>
      <c r="H71" s="32">
        <v>7.5999999999999998E-2</v>
      </c>
      <c r="I71" s="96">
        <v>138596</v>
      </c>
      <c r="J71" s="95">
        <v>138596</v>
      </c>
      <c r="K71" s="32">
        <v>1</v>
      </c>
    </row>
    <row r="72" spans="1:12" ht="36">
      <c r="A72" s="33"/>
      <c r="B72" s="33"/>
      <c r="C72" s="33"/>
      <c r="D72" s="26"/>
      <c r="E72" s="90" t="s">
        <v>65</v>
      </c>
      <c r="F72" s="15" t="s">
        <v>60</v>
      </c>
      <c r="G72" s="61">
        <v>150000</v>
      </c>
      <c r="H72" s="32">
        <v>7.5999999999999998E-2</v>
      </c>
      <c r="I72" s="96">
        <v>138596</v>
      </c>
      <c r="J72" s="95">
        <v>138596</v>
      </c>
      <c r="K72" s="32">
        <v>1</v>
      </c>
    </row>
    <row r="73" spans="1:12" ht="36">
      <c r="A73" s="33"/>
      <c r="B73" s="33"/>
      <c r="C73" s="33"/>
      <c r="D73" s="26"/>
      <c r="E73" s="90" t="s">
        <v>66</v>
      </c>
      <c r="F73" s="15">
        <v>2022</v>
      </c>
      <c r="G73" s="61">
        <v>150000</v>
      </c>
      <c r="H73" s="32">
        <v>0</v>
      </c>
      <c r="I73" s="96">
        <v>150000</v>
      </c>
      <c r="J73" s="95">
        <v>150000</v>
      </c>
      <c r="K73" s="32">
        <v>1</v>
      </c>
    </row>
    <row r="74" spans="1:12" ht="36">
      <c r="A74" s="33"/>
      <c r="B74" s="33"/>
      <c r="C74" s="33"/>
      <c r="D74" s="26"/>
      <c r="E74" s="90" t="s">
        <v>67</v>
      </c>
      <c r="F74" s="15" t="s">
        <v>60</v>
      </c>
      <c r="G74" s="61">
        <v>100000</v>
      </c>
      <c r="H74" s="32">
        <v>7.9600000000000004E-2</v>
      </c>
      <c r="I74" s="96">
        <v>92033</v>
      </c>
      <c r="J74" s="95">
        <v>92033</v>
      </c>
      <c r="K74" s="32">
        <v>1</v>
      </c>
    </row>
    <row r="75" spans="1:12" ht="54">
      <c r="A75" s="33"/>
      <c r="B75" s="33"/>
      <c r="C75" s="33"/>
      <c r="D75" s="26"/>
      <c r="E75" s="91" t="s">
        <v>68</v>
      </c>
      <c r="F75" s="15">
        <v>2022</v>
      </c>
      <c r="G75" s="61">
        <v>100000</v>
      </c>
      <c r="H75" s="32">
        <v>0</v>
      </c>
      <c r="I75" s="96">
        <v>100000</v>
      </c>
      <c r="J75" s="95">
        <v>100000</v>
      </c>
      <c r="K75" s="32">
        <v>1</v>
      </c>
    </row>
    <row r="76" spans="1:12" ht="36">
      <c r="A76" s="33"/>
      <c r="B76" s="33"/>
      <c r="C76" s="33"/>
      <c r="D76" s="26"/>
      <c r="E76" s="91" t="s">
        <v>69</v>
      </c>
      <c r="F76" s="15">
        <v>2022</v>
      </c>
      <c r="G76" s="61">
        <v>120000</v>
      </c>
      <c r="H76" s="32">
        <v>0</v>
      </c>
      <c r="I76" s="96">
        <v>120000</v>
      </c>
      <c r="J76" s="95">
        <v>120000</v>
      </c>
      <c r="K76" s="32">
        <v>1</v>
      </c>
    </row>
    <row r="77" spans="1:12" ht="54">
      <c r="A77" s="33"/>
      <c r="B77" s="33"/>
      <c r="C77" s="33"/>
      <c r="D77" s="26"/>
      <c r="E77" s="91" t="s">
        <v>70</v>
      </c>
      <c r="F77" s="15">
        <v>2022</v>
      </c>
      <c r="G77" s="61">
        <v>230000</v>
      </c>
      <c r="H77" s="32">
        <v>0</v>
      </c>
      <c r="I77" s="96">
        <v>230000</v>
      </c>
      <c r="J77" s="95">
        <v>230000</v>
      </c>
      <c r="K77" s="32">
        <v>1</v>
      </c>
    </row>
    <row r="78" spans="1:12" ht="36">
      <c r="A78" s="33"/>
      <c r="B78" s="33"/>
      <c r="C78" s="33"/>
      <c r="D78" s="26"/>
      <c r="E78" s="79" t="s">
        <v>154</v>
      </c>
      <c r="F78" s="15">
        <v>2022</v>
      </c>
      <c r="G78" s="61">
        <v>947000</v>
      </c>
      <c r="H78" s="32">
        <v>0</v>
      </c>
      <c r="I78" s="96">
        <v>121966.3</v>
      </c>
      <c r="J78" s="108">
        <v>121966.3</v>
      </c>
      <c r="K78" s="32">
        <v>0.129</v>
      </c>
    </row>
    <row r="79" spans="1:12" ht="54">
      <c r="A79" s="33"/>
      <c r="B79" s="33"/>
      <c r="C79" s="33"/>
      <c r="D79" s="26"/>
      <c r="E79" s="79" t="s">
        <v>168</v>
      </c>
      <c r="F79" s="15" t="s">
        <v>60</v>
      </c>
      <c r="G79" s="61">
        <v>286414.98</v>
      </c>
      <c r="H79" s="32">
        <v>0.307</v>
      </c>
      <c r="I79" s="96">
        <v>198361.46</v>
      </c>
      <c r="J79" s="108">
        <v>198361.46</v>
      </c>
      <c r="K79" s="32">
        <v>1</v>
      </c>
    </row>
    <row r="80" spans="1:12" ht="34.5" customHeight="1">
      <c r="A80" s="33"/>
      <c r="B80" s="33"/>
      <c r="C80" s="33"/>
      <c r="D80" s="26"/>
      <c r="E80" s="89" t="s">
        <v>73</v>
      </c>
      <c r="F80" s="15" t="s">
        <v>60</v>
      </c>
      <c r="G80" s="61">
        <v>100000</v>
      </c>
      <c r="H80" s="32">
        <v>0.10059999999999999</v>
      </c>
      <c r="I80" s="96">
        <v>89932</v>
      </c>
      <c r="J80" s="95">
        <v>89932</v>
      </c>
      <c r="K80" s="32">
        <v>1</v>
      </c>
    </row>
    <row r="81" spans="1:11" ht="36">
      <c r="A81" s="33"/>
      <c r="B81" s="33"/>
      <c r="C81" s="33"/>
      <c r="D81" s="26"/>
      <c r="E81" s="78" t="s">
        <v>174</v>
      </c>
      <c r="F81" s="15">
        <v>2022</v>
      </c>
      <c r="G81" s="61">
        <v>212796.55</v>
      </c>
      <c r="H81" s="32">
        <v>0</v>
      </c>
      <c r="I81" s="96">
        <v>212796.55</v>
      </c>
      <c r="J81" s="108">
        <v>212796.55</v>
      </c>
      <c r="K81" s="32">
        <v>1</v>
      </c>
    </row>
    <row r="82" spans="1:11" ht="36">
      <c r="A82" s="33"/>
      <c r="B82" s="33"/>
      <c r="C82" s="33"/>
      <c r="D82" s="26"/>
      <c r="E82" s="89" t="s">
        <v>89</v>
      </c>
      <c r="F82" s="15">
        <v>2022</v>
      </c>
      <c r="G82" s="61">
        <v>50000</v>
      </c>
      <c r="H82" s="32">
        <v>0</v>
      </c>
      <c r="I82" s="96">
        <v>50000</v>
      </c>
      <c r="J82" s="95">
        <v>50000</v>
      </c>
      <c r="K82" s="32">
        <v>1</v>
      </c>
    </row>
    <row r="83" spans="1:11" ht="36">
      <c r="A83" s="33"/>
      <c r="B83" s="33"/>
      <c r="C83" s="33"/>
      <c r="D83" s="26"/>
      <c r="E83" s="89" t="s">
        <v>75</v>
      </c>
      <c r="F83" s="15" t="s">
        <v>60</v>
      </c>
      <c r="G83" s="61">
        <v>150000</v>
      </c>
      <c r="H83" s="32">
        <v>7.8700000000000006E-2</v>
      </c>
      <c r="I83" s="96">
        <v>138190</v>
      </c>
      <c r="J83" s="95">
        <v>138190</v>
      </c>
      <c r="K83" s="32">
        <v>1</v>
      </c>
    </row>
    <row r="84" spans="1:11" ht="36">
      <c r="A84" s="33"/>
      <c r="B84" s="33"/>
      <c r="C84" s="33"/>
      <c r="D84" s="26"/>
      <c r="E84" s="78" t="s">
        <v>175</v>
      </c>
      <c r="F84" s="15">
        <v>2022</v>
      </c>
      <c r="G84" s="61">
        <v>903751.49</v>
      </c>
      <c r="H84" s="32">
        <v>0</v>
      </c>
      <c r="I84" s="96">
        <v>903751.49</v>
      </c>
      <c r="J84" s="108">
        <v>903751.49</v>
      </c>
      <c r="K84" s="32">
        <v>1</v>
      </c>
    </row>
    <row r="85" spans="1:11" ht="54">
      <c r="A85" s="33"/>
      <c r="B85" s="33"/>
      <c r="C85" s="33"/>
      <c r="D85" s="26"/>
      <c r="E85" s="91" t="s">
        <v>91</v>
      </c>
      <c r="F85" s="15" t="s">
        <v>60</v>
      </c>
      <c r="G85" s="61">
        <v>140000</v>
      </c>
      <c r="H85" s="32">
        <v>8.1500000000000003E-2</v>
      </c>
      <c r="I85" s="96">
        <v>128577</v>
      </c>
      <c r="J85" s="95">
        <v>128577</v>
      </c>
      <c r="K85" s="32">
        <v>1</v>
      </c>
    </row>
    <row r="86" spans="1:11" ht="36">
      <c r="A86" s="33"/>
      <c r="B86" s="33"/>
      <c r="C86" s="33"/>
      <c r="D86" s="26"/>
      <c r="E86" s="89" t="s">
        <v>74</v>
      </c>
      <c r="F86" s="15" t="s">
        <v>60</v>
      </c>
      <c r="G86" s="61">
        <v>400000</v>
      </c>
      <c r="H86" s="32">
        <v>7.1999999999999995E-2</v>
      </c>
      <c r="I86" s="96">
        <v>371069</v>
      </c>
      <c r="J86" s="95">
        <v>371069</v>
      </c>
      <c r="K86" s="32">
        <v>1</v>
      </c>
    </row>
    <row r="87" spans="1:11" ht="36">
      <c r="A87" s="33"/>
      <c r="B87" s="33"/>
      <c r="C87" s="33"/>
      <c r="D87" s="26"/>
      <c r="E87" s="91" t="s">
        <v>71</v>
      </c>
      <c r="F87" s="15">
        <v>2022</v>
      </c>
      <c r="G87" s="61">
        <v>50000</v>
      </c>
      <c r="H87" s="32">
        <v>0</v>
      </c>
      <c r="I87" s="96">
        <v>50000</v>
      </c>
      <c r="J87" s="95">
        <v>50000</v>
      </c>
      <c r="K87" s="32">
        <v>1</v>
      </c>
    </row>
    <row r="88" spans="1:11" ht="54">
      <c r="A88" s="33"/>
      <c r="B88" s="33"/>
      <c r="C88" s="33"/>
      <c r="D88" s="26"/>
      <c r="E88" s="91" t="s">
        <v>76</v>
      </c>
      <c r="F88" s="15" t="s">
        <v>60</v>
      </c>
      <c r="G88" s="61">
        <v>300000</v>
      </c>
      <c r="H88" s="32">
        <v>4.19E-2</v>
      </c>
      <c r="I88" s="96">
        <v>287415</v>
      </c>
      <c r="J88" s="95">
        <v>287415</v>
      </c>
      <c r="K88" s="32">
        <v>1</v>
      </c>
    </row>
    <row r="89" spans="1:11" ht="54">
      <c r="A89" s="33"/>
      <c r="B89" s="33"/>
      <c r="C89" s="33"/>
      <c r="D89" s="26"/>
      <c r="E89" s="78" t="s">
        <v>153</v>
      </c>
      <c r="F89" s="15">
        <v>2022</v>
      </c>
      <c r="G89" s="61">
        <v>250000</v>
      </c>
      <c r="H89" s="32">
        <v>0</v>
      </c>
      <c r="I89" s="96">
        <v>250000</v>
      </c>
      <c r="J89" s="108">
        <v>250000</v>
      </c>
      <c r="K89" s="32">
        <v>1</v>
      </c>
    </row>
    <row r="90" spans="1:11" ht="54">
      <c r="A90" s="33"/>
      <c r="B90" s="33"/>
      <c r="C90" s="33"/>
      <c r="D90" s="26"/>
      <c r="E90" s="91" t="s">
        <v>90</v>
      </c>
      <c r="F90" s="15">
        <v>2022</v>
      </c>
      <c r="G90" s="61">
        <v>50000</v>
      </c>
      <c r="H90" s="32">
        <v>0</v>
      </c>
      <c r="I90" s="96">
        <v>50000</v>
      </c>
      <c r="J90" s="95">
        <v>50000</v>
      </c>
      <c r="K90" s="32">
        <v>1</v>
      </c>
    </row>
    <row r="91" spans="1:11" ht="36">
      <c r="A91" s="33"/>
      <c r="B91" s="33"/>
      <c r="C91" s="33"/>
      <c r="D91" s="26"/>
      <c r="E91" s="90" t="s">
        <v>72</v>
      </c>
      <c r="F91" s="15">
        <v>2022</v>
      </c>
      <c r="G91" s="61">
        <v>60000</v>
      </c>
      <c r="H91" s="32">
        <v>0</v>
      </c>
      <c r="I91" s="96">
        <v>60000</v>
      </c>
      <c r="J91" s="95">
        <v>60000</v>
      </c>
      <c r="K91" s="32">
        <v>1</v>
      </c>
    </row>
    <row r="92" spans="1:11" ht="54">
      <c r="A92" s="33"/>
      <c r="B92" s="33"/>
      <c r="C92" s="33"/>
      <c r="D92" s="26"/>
      <c r="E92" s="89" t="s">
        <v>77</v>
      </c>
      <c r="F92" s="15">
        <v>2022</v>
      </c>
      <c r="G92" s="61">
        <v>150000</v>
      </c>
      <c r="H92" s="32">
        <v>0</v>
      </c>
      <c r="I92" s="96">
        <v>150000</v>
      </c>
      <c r="J92" s="95">
        <v>150000</v>
      </c>
      <c r="K92" s="32">
        <v>1</v>
      </c>
    </row>
    <row r="93" spans="1:11" ht="36">
      <c r="A93" s="33"/>
      <c r="B93" s="33"/>
      <c r="C93" s="33"/>
      <c r="D93" s="26"/>
      <c r="E93" s="89" t="s">
        <v>78</v>
      </c>
      <c r="F93" s="15">
        <v>2022</v>
      </c>
      <c r="G93" s="61">
        <v>175000</v>
      </c>
      <c r="H93" s="32">
        <v>0</v>
      </c>
      <c r="I93" s="96">
        <v>175000</v>
      </c>
      <c r="J93" s="95">
        <v>175000</v>
      </c>
      <c r="K93" s="32">
        <v>1</v>
      </c>
    </row>
    <row r="94" spans="1:11" ht="36">
      <c r="A94" s="33"/>
      <c r="B94" s="33"/>
      <c r="C94" s="33"/>
      <c r="D94" s="26"/>
      <c r="E94" s="89" t="s">
        <v>79</v>
      </c>
      <c r="F94" s="15">
        <v>2022</v>
      </c>
      <c r="G94" s="61">
        <v>300000</v>
      </c>
      <c r="H94" s="32">
        <v>0</v>
      </c>
      <c r="I94" s="96">
        <v>300000</v>
      </c>
      <c r="J94" s="95">
        <v>300000</v>
      </c>
      <c r="K94" s="32">
        <v>1</v>
      </c>
    </row>
    <row r="95" spans="1:11" ht="36">
      <c r="A95" s="33"/>
      <c r="B95" s="33"/>
      <c r="C95" s="33"/>
      <c r="D95" s="26"/>
      <c r="E95" s="89" t="s">
        <v>80</v>
      </c>
      <c r="F95" s="15" t="s">
        <v>60</v>
      </c>
      <c r="G95" s="61">
        <v>200000</v>
      </c>
      <c r="H95" s="32">
        <v>7.5499999999999998E-2</v>
      </c>
      <c r="I95" s="96">
        <v>184898</v>
      </c>
      <c r="J95" s="95">
        <v>184898</v>
      </c>
      <c r="K95" s="32">
        <v>1</v>
      </c>
    </row>
    <row r="96" spans="1:11" ht="54">
      <c r="A96" s="33"/>
      <c r="B96" s="33"/>
      <c r="C96" s="33"/>
      <c r="D96" s="26"/>
      <c r="E96" s="91" t="s">
        <v>81</v>
      </c>
      <c r="F96" s="15">
        <v>2022</v>
      </c>
      <c r="G96" s="61">
        <v>50000</v>
      </c>
      <c r="H96" s="32">
        <v>0</v>
      </c>
      <c r="I96" s="96">
        <v>50000</v>
      </c>
      <c r="J96" s="95">
        <v>50000</v>
      </c>
      <c r="K96" s="32">
        <v>1</v>
      </c>
    </row>
    <row r="97" spans="1:11" ht="36">
      <c r="A97" s="33"/>
      <c r="B97" s="33"/>
      <c r="C97" s="33"/>
      <c r="D97" s="26"/>
      <c r="E97" s="91" t="s">
        <v>82</v>
      </c>
      <c r="F97" s="15" t="s">
        <v>60</v>
      </c>
      <c r="G97" s="61">
        <v>100000</v>
      </c>
      <c r="H97" s="32">
        <v>7.9600000000000004E-2</v>
      </c>
      <c r="I97" s="96">
        <v>92033</v>
      </c>
      <c r="J97" s="95">
        <v>92033</v>
      </c>
      <c r="K97" s="32">
        <v>1</v>
      </c>
    </row>
    <row r="98" spans="1:11" ht="54">
      <c r="A98" s="33"/>
      <c r="B98" s="33"/>
      <c r="C98" s="33"/>
      <c r="D98" s="26"/>
      <c r="E98" s="91" t="s">
        <v>83</v>
      </c>
      <c r="F98" s="15">
        <v>2022</v>
      </c>
      <c r="G98" s="61">
        <v>100000</v>
      </c>
      <c r="H98" s="32">
        <v>0</v>
      </c>
      <c r="I98" s="96">
        <v>100000</v>
      </c>
      <c r="J98" s="95">
        <v>100000</v>
      </c>
      <c r="K98" s="32">
        <v>1</v>
      </c>
    </row>
    <row r="99" spans="1:11" ht="36">
      <c r="A99" s="33"/>
      <c r="B99" s="33"/>
      <c r="C99" s="33"/>
      <c r="D99" s="26"/>
      <c r="E99" s="91" t="s">
        <v>84</v>
      </c>
      <c r="F99" s="15" t="s">
        <v>60</v>
      </c>
      <c r="G99" s="61">
        <v>100000</v>
      </c>
      <c r="H99" s="32">
        <v>0.10059999999999999</v>
      </c>
      <c r="I99" s="96">
        <v>89932</v>
      </c>
      <c r="J99" s="95">
        <v>89932</v>
      </c>
      <c r="K99" s="32">
        <v>1</v>
      </c>
    </row>
    <row r="100" spans="1:11" ht="54">
      <c r="A100" s="33"/>
      <c r="B100" s="33"/>
      <c r="C100" s="33"/>
      <c r="D100" s="26"/>
      <c r="E100" s="89" t="s">
        <v>85</v>
      </c>
      <c r="F100" s="15" t="s">
        <v>60</v>
      </c>
      <c r="G100" s="61">
        <v>250000</v>
      </c>
      <c r="H100" s="32">
        <v>4.7199999999999999E-2</v>
      </c>
      <c r="I100" s="96">
        <v>238190</v>
      </c>
      <c r="J100" s="95">
        <v>238190</v>
      </c>
      <c r="K100" s="32">
        <v>1</v>
      </c>
    </row>
    <row r="101" spans="1:11" ht="54">
      <c r="A101" s="33"/>
      <c r="B101" s="33"/>
      <c r="C101" s="33"/>
      <c r="D101" s="26"/>
      <c r="E101" s="90" t="s">
        <v>105</v>
      </c>
      <c r="F101" s="15" t="s">
        <v>60</v>
      </c>
      <c r="G101" s="61">
        <v>717746</v>
      </c>
      <c r="H101" s="32">
        <v>4.2999999999999997E-2</v>
      </c>
      <c r="I101" s="96">
        <v>319069</v>
      </c>
      <c r="J101" s="95">
        <v>319069</v>
      </c>
      <c r="K101" s="32">
        <v>0.48759999999999998</v>
      </c>
    </row>
    <row r="102" spans="1:11" ht="36">
      <c r="A102" s="33"/>
      <c r="B102" s="33"/>
      <c r="C102" s="33"/>
      <c r="D102" s="26"/>
      <c r="E102" s="91" t="s">
        <v>176</v>
      </c>
      <c r="F102" s="15" t="s">
        <v>60</v>
      </c>
      <c r="G102" s="61">
        <v>140000</v>
      </c>
      <c r="H102" s="32">
        <v>8.6999999999999994E-2</v>
      </c>
      <c r="I102" s="96">
        <v>127802</v>
      </c>
      <c r="J102" s="95">
        <v>127802</v>
      </c>
      <c r="K102" s="32">
        <v>1</v>
      </c>
    </row>
    <row r="103" spans="1:11" ht="54">
      <c r="A103" s="33"/>
      <c r="B103" s="33"/>
      <c r="C103" s="33"/>
      <c r="D103" s="26"/>
      <c r="E103" s="91" t="s">
        <v>86</v>
      </c>
      <c r="F103" s="15">
        <v>2022</v>
      </c>
      <c r="G103" s="61">
        <v>375100</v>
      </c>
      <c r="H103" s="32">
        <v>0</v>
      </c>
      <c r="I103" s="96">
        <v>375100</v>
      </c>
      <c r="J103" s="95">
        <v>375100</v>
      </c>
      <c r="K103" s="32">
        <v>1</v>
      </c>
    </row>
    <row r="104" spans="1:11" ht="36">
      <c r="A104" s="33"/>
      <c r="B104" s="33"/>
      <c r="C104" s="33"/>
      <c r="D104" s="26"/>
      <c r="E104" s="89" t="s">
        <v>87</v>
      </c>
      <c r="F104" s="15" t="s">
        <v>60</v>
      </c>
      <c r="G104" s="61">
        <v>150000</v>
      </c>
      <c r="H104" s="32">
        <v>7.22E-2</v>
      </c>
      <c r="I104" s="96">
        <v>139158</v>
      </c>
      <c r="J104" s="95">
        <v>139158</v>
      </c>
      <c r="K104" s="32">
        <v>1</v>
      </c>
    </row>
    <row r="105" spans="1:11" ht="54">
      <c r="A105" s="33"/>
      <c r="B105" s="33"/>
      <c r="C105" s="33"/>
      <c r="D105" s="26"/>
      <c r="E105" s="91" t="s">
        <v>106</v>
      </c>
      <c r="F105" s="15" t="s">
        <v>60</v>
      </c>
      <c r="G105" s="61">
        <v>403724</v>
      </c>
      <c r="H105" s="32">
        <v>5.5599999999999997E-2</v>
      </c>
      <c r="I105" s="96">
        <v>403724</v>
      </c>
      <c r="J105" s="95">
        <v>403724</v>
      </c>
      <c r="K105" s="32">
        <v>1</v>
      </c>
    </row>
    <row r="106" spans="1:11" ht="36">
      <c r="A106" s="33"/>
      <c r="B106" s="33"/>
      <c r="C106" s="33"/>
      <c r="D106" s="26"/>
      <c r="E106" s="89" t="s">
        <v>92</v>
      </c>
      <c r="F106" s="15" t="s">
        <v>60</v>
      </c>
      <c r="G106" s="61">
        <v>202069.68</v>
      </c>
      <c r="H106" s="32">
        <v>7.6600000000000001E-2</v>
      </c>
      <c r="I106" s="96">
        <v>186580</v>
      </c>
      <c r="J106" s="95">
        <v>186580</v>
      </c>
      <c r="K106" s="32">
        <v>1</v>
      </c>
    </row>
    <row r="107" spans="1:11" ht="54">
      <c r="A107" s="33"/>
      <c r="B107" s="33"/>
      <c r="C107" s="33"/>
      <c r="D107" s="26"/>
      <c r="E107" s="89" t="s">
        <v>93</v>
      </c>
      <c r="F107" s="15" t="s">
        <v>60</v>
      </c>
      <c r="G107" s="61">
        <v>250000</v>
      </c>
      <c r="H107" s="32">
        <v>4.9500000000000002E-2</v>
      </c>
      <c r="I107" s="96">
        <v>237608</v>
      </c>
      <c r="J107" s="95">
        <v>237608</v>
      </c>
      <c r="K107" s="32">
        <v>1</v>
      </c>
    </row>
    <row r="108" spans="1:11" ht="54">
      <c r="A108" s="68">
        <v>1516013</v>
      </c>
      <c r="B108" s="68">
        <v>6013</v>
      </c>
      <c r="C108" s="69" t="s">
        <v>37</v>
      </c>
      <c r="D108" s="65" t="s">
        <v>107</v>
      </c>
      <c r="E108" s="26" t="s">
        <v>144</v>
      </c>
      <c r="F108" s="15">
        <v>2022</v>
      </c>
      <c r="G108" s="61">
        <v>1652458</v>
      </c>
      <c r="H108" s="32">
        <v>0</v>
      </c>
      <c r="I108" s="66">
        <v>50000</v>
      </c>
      <c r="J108" s="95">
        <v>50000</v>
      </c>
      <c r="K108" s="32">
        <v>0.03</v>
      </c>
    </row>
    <row r="109" spans="1:11" ht="36">
      <c r="A109" s="68">
        <v>1516015</v>
      </c>
      <c r="B109" s="68" t="s">
        <v>112</v>
      </c>
      <c r="C109" s="68" t="s">
        <v>37</v>
      </c>
      <c r="D109" s="65" t="s">
        <v>113</v>
      </c>
      <c r="E109" s="26" t="s">
        <v>63</v>
      </c>
      <c r="F109" s="15"/>
      <c r="G109" s="61"/>
      <c r="H109" s="32"/>
      <c r="I109" s="66">
        <f>I110+I111</f>
        <v>2200038.56</v>
      </c>
      <c r="J109" s="95">
        <f>J110+J111</f>
        <v>2200038.56</v>
      </c>
      <c r="K109" s="32"/>
    </row>
    <row r="110" spans="1:11" ht="36">
      <c r="A110" s="33"/>
      <c r="B110" s="33"/>
      <c r="C110" s="33"/>
      <c r="D110" s="26"/>
      <c r="E110" s="77" t="s">
        <v>145</v>
      </c>
      <c r="F110" s="15" t="s">
        <v>60</v>
      </c>
      <c r="G110" s="61">
        <v>1150000</v>
      </c>
      <c r="H110" s="32">
        <v>4.2999999999999997E-2</v>
      </c>
      <c r="I110" s="66">
        <v>1100019.28</v>
      </c>
      <c r="J110" s="95">
        <v>1100019.28</v>
      </c>
      <c r="K110" s="32">
        <v>1</v>
      </c>
    </row>
    <row r="111" spans="1:11" ht="36">
      <c r="A111" s="33"/>
      <c r="B111" s="33"/>
      <c r="C111" s="33"/>
      <c r="D111" s="26"/>
      <c r="E111" s="77" t="s">
        <v>146</v>
      </c>
      <c r="F111" s="15" t="s">
        <v>60</v>
      </c>
      <c r="G111" s="61">
        <v>1150000</v>
      </c>
      <c r="H111" s="32">
        <v>4.2999999999999997E-2</v>
      </c>
      <c r="I111" s="66">
        <v>1100019.28</v>
      </c>
      <c r="J111" s="95">
        <v>1100019.28</v>
      </c>
      <c r="K111" s="32">
        <v>1</v>
      </c>
    </row>
    <row r="112" spans="1:11" ht="36">
      <c r="A112" s="68">
        <v>1516030</v>
      </c>
      <c r="B112" s="68">
        <v>6030</v>
      </c>
      <c r="C112" s="68" t="s">
        <v>37</v>
      </c>
      <c r="D112" s="65" t="s">
        <v>38</v>
      </c>
      <c r="E112" s="26" t="s">
        <v>63</v>
      </c>
      <c r="F112" s="15"/>
      <c r="G112" s="61"/>
      <c r="H112" s="32"/>
      <c r="I112" s="66">
        <f>SUM(I113:I123)</f>
        <v>6061951.1600000001</v>
      </c>
      <c r="J112" s="95">
        <f>SUM(J113:J123)</f>
        <v>6061951.1600000001</v>
      </c>
      <c r="K112" s="32"/>
    </row>
    <row r="113" spans="1:11" ht="54">
      <c r="A113" s="33"/>
      <c r="B113" s="33"/>
      <c r="C113" s="33"/>
      <c r="D113" s="26"/>
      <c r="E113" s="77" t="s">
        <v>147</v>
      </c>
      <c r="F113" s="15" t="s">
        <v>60</v>
      </c>
      <c r="G113" s="61">
        <f>3130168.22+48900</f>
        <v>3179068.22</v>
      </c>
      <c r="H113" s="32">
        <v>1.4999999999999999E-2</v>
      </c>
      <c r="I113" s="66">
        <v>3130168.22</v>
      </c>
      <c r="J113" s="95">
        <v>3130168.22</v>
      </c>
      <c r="K113" s="32">
        <v>1</v>
      </c>
    </row>
    <row r="114" spans="1:11" ht="90">
      <c r="A114" s="33"/>
      <c r="B114" s="33"/>
      <c r="C114" s="33"/>
      <c r="D114" s="26"/>
      <c r="E114" s="77" t="s">
        <v>148</v>
      </c>
      <c r="F114" s="15">
        <v>2022</v>
      </c>
      <c r="G114" s="61">
        <v>350000</v>
      </c>
      <c r="H114" s="32">
        <v>0</v>
      </c>
      <c r="I114" s="66">
        <v>350000</v>
      </c>
      <c r="J114" s="95">
        <v>350000</v>
      </c>
      <c r="K114" s="32">
        <v>1</v>
      </c>
    </row>
    <row r="115" spans="1:11" ht="72">
      <c r="A115" s="33"/>
      <c r="B115" s="33"/>
      <c r="C115" s="33"/>
      <c r="D115" s="26"/>
      <c r="E115" s="26" t="s">
        <v>149</v>
      </c>
      <c r="F115" s="15" t="s">
        <v>60</v>
      </c>
      <c r="G115" s="61">
        <f>1015720+49500</f>
        <v>1065220</v>
      </c>
      <c r="H115" s="32">
        <v>4.5999999999999999E-2</v>
      </c>
      <c r="I115" s="66">
        <v>1015720</v>
      </c>
      <c r="J115" s="95">
        <v>1015720</v>
      </c>
      <c r="K115" s="32">
        <v>0.93899999999999995</v>
      </c>
    </row>
    <row r="116" spans="1:11" ht="54">
      <c r="A116" s="33"/>
      <c r="B116" s="33"/>
      <c r="C116" s="33"/>
      <c r="D116" s="26"/>
      <c r="E116" s="112" t="s">
        <v>177</v>
      </c>
      <c r="F116" s="15">
        <v>2022</v>
      </c>
      <c r="G116" s="61">
        <v>105735.81</v>
      </c>
      <c r="H116" s="32">
        <v>0</v>
      </c>
      <c r="I116" s="96">
        <v>105735.81</v>
      </c>
      <c r="J116" s="108">
        <v>105735.81</v>
      </c>
      <c r="K116" s="32">
        <v>1</v>
      </c>
    </row>
    <row r="117" spans="1:11" ht="54">
      <c r="A117" s="33"/>
      <c r="B117" s="33"/>
      <c r="C117" s="33"/>
      <c r="D117" s="26"/>
      <c r="E117" s="113" t="s">
        <v>117</v>
      </c>
      <c r="F117" s="15" t="s">
        <v>60</v>
      </c>
      <c r="G117" s="61">
        <v>100000</v>
      </c>
      <c r="H117" s="32">
        <v>8.8999999999999996E-2</v>
      </c>
      <c r="I117" s="96">
        <v>91093.37</v>
      </c>
      <c r="J117" s="108">
        <v>91093.37</v>
      </c>
      <c r="K117" s="32">
        <v>1</v>
      </c>
    </row>
    <row r="118" spans="1:11" ht="54">
      <c r="A118" s="33"/>
      <c r="B118" s="33"/>
      <c r="C118" s="33"/>
      <c r="D118" s="26"/>
      <c r="E118" s="113" t="s">
        <v>118</v>
      </c>
      <c r="F118" s="15" t="s">
        <v>60</v>
      </c>
      <c r="G118" s="61">
        <v>160000</v>
      </c>
      <c r="H118" s="32">
        <v>7.0999999999999994E-2</v>
      </c>
      <c r="I118" s="96">
        <v>148644</v>
      </c>
      <c r="J118" s="108">
        <v>148644</v>
      </c>
      <c r="K118" s="32">
        <v>1</v>
      </c>
    </row>
    <row r="119" spans="1:11" ht="54">
      <c r="A119" s="33"/>
      <c r="B119" s="33"/>
      <c r="C119" s="33"/>
      <c r="D119" s="26"/>
      <c r="E119" s="113" t="s">
        <v>119</v>
      </c>
      <c r="F119" s="15" t="s">
        <v>60</v>
      </c>
      <c r="G119" s="61">
        <v>350000</v>
      </c>
      <c r="H119" s="32">
        <v>5.8999999999999997E-2</v>
      </c>
      <c r="I119" s="96">
        <v>329491.84000000003</v>
      </c>
      <c r="J119" s="108">
        <v>329491.84000000003</v>
      </c>
      <c r="K119" s="32">
        <v>1</v>
      </c>
    </row>
    <row r="120" spans="1:11" ht="54">
      <c r="A120" s="33"/>
      <c r="B120" s="33"/>
      <c r="C120" s="33"/>
      <c r="D120" s="26"/>
      <c r="E120" s="113" t="s">
        <v>121</v>
      </c>
      <c r="F120" s="15" t="s">
        <v>60</v>
      </c>
      <c r="G120" s="61">
        <v>200000</v>
      </c>
      <c r="H120" s="32">
        <v>6.7000000000000004E-2</v>
      </c>
      <c r="I120" s="96">
        <v>186640.05</v>
      </c>
      <c r="J120" s="108">
        <v>186640.05</v>
      </c>
      <c r="K120" s="32">
        <v>1</v>
      </c>
    </row>
    <row r="121" spans="1:11" ht="54">
      <c r="A121" s="33"/>
      <c r="B121" s="33"/>
      <c r="C121" s="33"/>
      <c r="D121" s="26"/>
      <c r="E121" s="113" t="s">
        <v>122</v>
      </c>
      <c r="F121" s="15" t="s">
        <v>60</v>
      </c>
      <c r="G121" s="61">
        <v>60000</v>
      </c>
      <c r="H121" s="32">
        <v>4.5999999999999999E-2</v>
      </c>
      <c r="I121" s="96">
        <v>57260</v>
      </c>
      <c r="J121" s="108">
        <v>57260</v>
      </c>
      <c r="K121" s="32">
        <v>1</v>
      </c>
    </row>
    <row r="122" spans="1:11" ht="54">
      <c r="A122" s="33"/>
      <c r="B122" s="33"/>
      <c r="C122" s="33"/>
      <c r="D122" s="26"/>
      <c r="E122" s="91" t="s">
        <v>127</v>
      </c>
      <c r="F122" s="15" t="s">
        <v>60</v>
      </c>
      <c r="G122" s="61">
        <v>977461</v>
      </c>
      <c r="H122" s="32">
        <v>4.2999999999999997E-2</v>
      </c>
      <c r="I122" s="96">
        <v>458427.97</v>
      </c>
      <c r="J122" s="108">
        <v>458427.97</v>
      </c>
      <c r="K122" s="32">
        <v>0.51200000000000001</v>
      </c>
    </row>
    <row r="123" spans="1:11" ht="54">
      <c r="A123" s="33"/>
      <c r="B123" s="33"/>
      <c r="C123" s="33"/>
      <c r="D123" s="26"/>
      <c r="E123" s="91" t="s">
        <v>128</v>
      </c>
      <c r="F123" s="15" t="s">
        <v>60</v>
      </c>
      <c r="G123" s="61">
        <v>200000</v>
      </c>
      <c r="H123" s="32">
        <v>5.6000000000000001E-2</v>
      </c>
      <c r="I123" s="96">
        <v>188769.9</v>
      </c>
      <c r="J123" s="108">
        <v>188769.9</v>
      </c>
      <c r="K123" s="32">
        <v>1</v>
      </c>
    </row>
    <row r="124" spans="1:11" ht="54">
      <c r="A124" s="68">
        <v>1517310</v>
      </c>
      <c r="B124" s="68">
        <v>7310</v>
      </c>
      <c r="C124" s="69" t="s">
        <v>150</v>
      </c>
      <c r="D124" s="65" t="s">
        <v>151</v>
      </c>
      <c r="E124" s="26" t="s">
        <v>152</v>
      </c>
      <c r="F124" s="15">
        <v>2022</v>
      </c>
      <c r="G124" s="61">
        <v>350000</v>
      </c>
      <c r="H124" s="32">
        <v>0</v>
      </c>
      <c r="I124" s="66">
        <v>350000</v>
      </c>
      <c r="J124" s="95">
        <v>350000</v>
      </c>
      <c r="K124" s="32">
        <v>1</v>
      </c>
    </row>
    <row r="125" spans="1:11" ht="144">
      <c r="A125" s="68">
        <v>1517330</v>
      </c>
      <c r="B125" s="68">
        <v>7330</v>
      </c>
      <c r="C125" s="69" t="s">
        <v>150</v>
      </c>
      <c r="D125" s="65" t="s">
        <v>157</v>
      </c>
      <c r="E125" s="26" t="s">
        <v>159</v>
      </c>
      <c r="F125" s="15" t="s">
        <v>60</v>
      </c>
      <c r="G125" s="61">
        <f>4326443+49955.07</f>
        <v>4376398.07</v>
      </c>
      <c r="H125" s="32">
        <v>1.0999999999999999E-2</v>
      </c>
      <c r="I125" s="66">
        <v>2310376.9300000002</v>
      </c>
      <c r="J125" s="95">
        <v>2310376.9300000002</v>
      </c>
      <c r="K125" s="32">
        <v>0.52800000000000002</v>
      </c>
    </row>
    <row r="126" spans="1:11" ht="54">
      <c r="A126" s="68">
        <v>1517370</v>
      </c>
      <c r="B126" s="68">
        <v>7370</v>
      </c>
      <c r="C126" s="69" t="s">
        <v>131</v>
      </c>
      <c r="D126" s="65" t="s">
        <v>132</v>
      </c>
      <c r="E126" s="26" t="s">
        <v>63</v>
      </c>
      <c r="F126" s="15"/>
      <c r="G126" s="61"/>
      <c r="H126" s="32"/>
      <c r="I126" s="66">
        <f>I127+I128+I129+I130+I131</f>
        <v>6414377.8799999999</v>
      </c>
      <c r="J126" s="66">
        <f>J127+J128+J129+J130+J131</f>
        <v>6414377.8799999999</v>
      </c>
      <c r="K126" s="32"/>
    </row>
    <row r="127" spans="1:11" ht="36">
      <c r="A127" s="33"/>
      <c r="B127" s="33"/>
      <c r="C127" s="33"/>
      <c r="D127" s="26"/>
      <c r="E127" s="79" t="s">
        <v>160</v>
      </c>
      <c r="F127" s="15">
        <v>2022</v>
      </c>
      <c r="G127" s="61">
        <v>7950254.8499999996</v>
      </c>
      <c r="H127" s="32">
        <v>0</v>
      </c>
      <c r="I127" s="96">
        <v>5730254.8499999996</v>
      </c>
      <c r="J127" s="108">
        <v>5730254.8499999996</v>
      </c>
      <c r="K127" s="32">
        <v>1</v>
      </c>
    </row>
    <row r="128" spans="1:11" ht="36">
      <c r="A128" s="33"/>
      <c r="B128" s="33"/>
      <c r="C128" s="33"/>
      <c r="D128" s="26"/>
      <c r="E128" s="81" t="s">
        <v>161</v>
      </c>
      <c r="F128" s="15" t="s">
        <v>60</v>
      </c>
      <c r="G128" s="61">
        <v>365000</v>
      </c>
      <c r="H128" s="32">
        <v>0.89800000000000002</v>
      </c>
      <c r="I128" s="96">
        <v>37107</v>
      </c>
      <c r="J128" s="108">
        <v>37107</v>
      </c>
      <c r="K128" s="32">
        <v>1</v>
      </c>
    </row>
    <row r="129" spans="1:11" ht="72">
      <c r="A129" s="33"/>
      <c r="B129" s="33"/>
      <c r="C129" s="33"/>
      <c r="D129" s="26"/>
      <c r="E129" s="80" t="s">
        <v>162</v>
      </c>
      <c r="F129" s="15" t="s">
        <v>60</v>
      </c>
      <c r="G129" s="61">
        <f>5190045.92+810000</f>
        <v>6000045.9199999999</v>
      </c>
      <c r="H129" s="32">
        <v>0.13500000000000001</v>
      </c>
      <c r="I129" s="96">
        <v>190045.92</v>
      </c>
      <c r="J129" s="108">
        <v>190045.92</v>
      </c>
      <c r="K129" s="32">
        <v>0.16700000000000001</v>
      </c>
    </row>
    <row r="130" spans="1:11" ht="36">
      <c r="A130" s="33"/>
      <c r="B130" s="33"/>
      <c r="C130" s="33"/>
      <c r="D130" s="26"/>
      <c r="E130" s="77" t="s">
        <v>163</v>
      </c>
      <c r="F130" s="15" t="s">
        <v>60</v>
      </c>
      <c r="G130" s="61"/>
      <c r="H130" s="32"/>
      <c r="I130" s="96">
        <v>156970.10999999999</v>
      </c>
      <c r="J130" s="108">
        <v>156970.10999999999</v>
      </c>
      <c r="K130" s="32"/>
    </row>
    <row r="131" spans="1:11" ht="54">
      <c r="A131" s="33"/>
      <c r="B131" s="33"/>
      <c r="C131" s="33"/>
      <c r="D131" s="26"/>
      <c r="E131" s="26" t="s">
        <v>164</v>
      </c>
      <c r="F131" s="15" t="s">
        <v>60</v>
      </c>
      <c r="G131" s="61">
        <f>300000+255000</f>
        <v>555000</v>
      </c>
      <c r="H131" s="32">
        <v>0.45900000000000002</v>
      </c>
      <c r="I131" s="66">
        <v>300000</v>
      </c>
      <c r="J131" s="95">
        <v>300000</v>
      </c>
      <c r="K131" s="32">
        <v>1</v>
      </c>
    </row>
    <row r="132" spans="1:11">
      <c r="A132" s="68">
        <v>1517640</v>
      </c>
      <c r="B132" s="68">
        <v>7640</v>
      </c>
      <c r="C132" s="69" t="s">
        <v>134</v>
      </c>
      <c r="D132" s="65" t="s">
        <v>135</v>
      </c>
      <c r="E132" s="26" t="s">
        <v>29</v>
      </c>
      <c r="F132" s="15"/>
      <c r="G132" s="61"/>
      <c r="H132" s="32"/>
      <c r="I132" s="66">
        <f>SUM(I133:I137)</f>
        <v>1892984.8599999999</v>
      </c>
      <c r="J132" s="95">
        <f>SUM(J133:J137)</f>
        <v>1892984.8599999999</v>
      </c>
      <c r="K132" s="32">
        <v>0.33500000000000002</v>
      </c>
    </row>
    <row r="133" spans="1:11" ht="36">
      <c r="A133" s="68"/>
      <c r="B133" s="68"/>
      <c r="C133" s="69"/>
      <c r="D133" s="65"/>
      <c r="E133" s="26" t="s">
        <v>165</v>
      </c>
      <c r="F133" s="15" t="s">
        <v>60</v>
      </c>
      <c r="G133" s="61">
        <f>1470000+22484.21</f>
        <v>1492484.21</v>
      </c>
      <c r="H133" s="32">
        <v>1.4999999999999999E-2</v>
      </c>
      <c r="I133" s="66">
        <v>477515.88</v>
      </c>
      <c r="J133" s="95">
        <v>477515.88</v>
      </c>
      <c r="K133" s="32">
        <v>0.33500000000000002</v>
      </c>
    </row>
    <row r="134" spans="1:11" ht="36">
      <c r="A134" s="33"/>
      <c r="B134" s="33"/>
      <c r="C134" s="33"/>
      <c r="D134" s="26"/>
      <c r="E134" s="90" t="s">
        <v>136</v>
      </c>
      <c r="F134" s="15" t="s">
        <v>60</v>
      </c>
      <c r="G134" s="61">
        <v>390000</v>
      </c>
      <c r="H134" s="32">
        <v>8.5999999999999993E-2</v>
      </c>
      <c r="I134" s="96">
        <v>356325</v>
      </c>
      <c r="J134" s="108">
        <v>356325</v>
      </c>
      <c r="K134" s="32">
        <v>1</v>
      </c>
    </row>
    <row r="135" spans="1:11" ht="36">
      <c r="A135" s="33"/>
      <c r="B135" s="33"/>
      <c r="C135" s="33"/>
      <c r="D135" s="26"/>
      <c r="E135" s="89" t="s">
        <v>137</v>
      </c>
      <c r="F135" s="15" t="s">
        <v>60</v>
      </c>
      <c r="G135" s="61">
        <v>700000</v>
      </c>
      <c r="H135" s="32">
        <v>3.5000000000000003E-2</v>
      </c>
      <c r="I135" s="96">
        <v>675427</v>
      </c>
      <c r="J135" s="108">
        <v>675427</v>
      </c>
      <c r="K135" s="32">
        <v>1</v>
      </c>
    </row>
    <row r="136" spans="1:11" ht="36">
      <c r="A136" s="33"/>
      <c r="B136" s="33"/>
      <c r="C136" s="33"/>
      <c r="D136" s="26"/>
      <c r="E136" s="93" t="s">
        <v>138</v>
      </c>
      <c r="F136" s="15" t="s">
        <v>60</v>
      </c>
      <c r="G136" s="61">
        <v>110000</v>
      </c>
      <c r="H136" s="32">
        <v>9.7000000000000003E-2</v>
      </c>
      <c r="I136" s="96">
        <v>99306.77</v>
      </c>
      <c r="J136" s="108">
        <v>99306.77</v>
      </c>
      <c r="K136" s="32">
        <v>1</v>
      </c>
    </row>
    <row r="137" spans="1:11" ht="36">
      <c r="A137" s="33"/>
      <c r="B137" s="33"/>
      <c r="C137" s="33"/>
      <c r="D137" s="26"/>
      <c r="E137" s="93" t="s">
        <v>139</v>
      </c>
      <c r="F137" s="15" t="s">
        <v>60</v>
      </c>
      <c r="G137" s="61">
        <v>299900</v>
      </c>
      <c r="H137" s="32">
        <v>5.1999999999999998E-2</v>
      </c>
      <c r="I137" s="96">
        <v>284410.21000000002</v>
      </c>
      <c r="J137" s="108">
        <v>284410.21000000002</v>
      </c>
      <c r="K137" s="32">
        <v>1</v>
      </c>
    </row>
    <row r="138" spans="1:11">
      <c r="A138" s="53"/>
      <c r="B138" s="33"/>
      <c r="C138" s="33"/>
      <c r="D138" s="2"/>
      <c r="E138" s="18" t="s">
        <v>0</v>
      </c>
      <c r="F138" s="15"/>
      <c r="G138" s="82"/>
      <c r="H138" s="85"/>
      <c r="I138" s="87">
        <f>I19+I23+I28+I64</f>
        <v>45590401.329999998</v>
      </c>
      <c r="J138" s="87">
        <f>J19+J23+J28+J64</f>
        <v>39533579.129999995</v>
      </c>
      <c r="K138" s="85"/>
    </row>
    <row r="139" spans="1:11">
      <c r="A139" s="100"/>
      <c r="B139" s="92"/>
      <c r="C139" s="92"/>
      <c r="D139" s="5"/>
      <c r="E139" s="20"/>
      <c r="F139" s="6"/>
      <c r="G139" s="6"/>
      <c r="H139" s="7"/>
      <c r="I139" s="21"/>
      <c r="J139" s="38"/>
      <c r="K139" s="7"/>
    </row>
    <row r="140" spans="1:11" s="40" customFormat="1">
      <c r="A140" s="105"/>
      <c r="B140" s="106"/>
      <c r="C140" s="101"/>
      <c r="D140" s="41" t="s">
        <v>18</v>
      </c>
      <c r="E140" s="41"/>
      <c r="F140" s="42" t="s">
        <v>19</v>
      </c>
      <c r="G140" s="43"/>
      <c r="H140" s="42"/>
      <c r="J140" s="34"/>
    </row>
    <row r="141" spans="1:11">
      <c r="A141" s="106"/>
      <c r="I141" s="1"/>
      <c r="J141" s="39"/>
    </row>
    <row r="142" spans="1:11">
      <c r="H142" s="1" t="s">
        <v>172</v>
      </c>
      <c r="I142" s="1">
        <f>[1]лютий!$I$21</f>
        <v>12447953.75</v>
      </c>
      <c r="J142" s="1">
        <f>[1]лютий!$I$21</f>
        <v>12447953.75</v>
      </c>
    </row>
    <row r="143" spans="1:11">
      <c r="I143" s="88">
        <f>I138+I142</f>
        <v>58038355.079999998</v>
      </c>
      <c r="J143" s="88">
        <f>J138+J142</f>
        <v>51981532.879999995</v>
      </c>
    </row>
    <row r="144" spans="1:11">
      <c r="H144" s="1"/>
      <c r="I144" s="1"/>
      <c r="J144" s="39"/>
    </row>
    <row r="145" spans="8:11">
      <c r="H145" s="1" t="s">
        <v>173</v>
      </c>
      <c r="I145" s="1">
        <f>'[2]із змінами'!$K$108</f>
        <v>0</v>
      </c>
      <c r="J145" s="39"/>
      <c r="K145" s="1"/>
    </row>
    <row r="146" spans="8:11">
      <c r="I146" s="54">
        <f>I143-I145</f>
        <v>58038355.079999998</v>
      </c>
      <c r="J146" s="55"/>
    </row>
    <row r="147" spans="8:11">
      <c r="H147" s="1"/>
      <c r="J147" s="39"/>
    </row>
    <row r="148" spans="8:11">
      <c r="H148" s="1"/>
      <c r="I148" s="1"/>
      <c r="J148" s="39"/>
      <c r="K148" s="1"/>
    </row>
  </sheetData>
  <mergeCells count="21">
    <mergeCell ref="D29:E29"/>
    <mergeCell ref="D64:E64"/>
    <mergeCell ref="D65:E65"/>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23:E23"/>
    <mergeCell ref="D24:E24"/>
    <mergeCell ref="D28:E28"/>
  </mergeCells>
  <pageMargins left="0.59055118110236215" right="0.59055118110236215" top="0.39370078740157483" bottom="0.39370078740157483" header="0" footer="0"/>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54"/>
  <sheetViews>
    <sheetView tabSelected="1" view="pageBreakPreview" zoomScale="50" zoomScaleNormal="50" zoomScaleSheetLayoutView="50" workbookViewId="0">
      <selection activeCell="H5" sqref="H5:I5"/>
    </sheetView>
  </sheetViews>
  <sheetFormatPr defaultColWidth="9.109375" defaultRowHeight="18"/>
  <cols>
    <col min="1" max="1" width="17.109375" style="98" customWidth="1"/>
    <col min="2" max="2" width="13.44140625" style="98" customWidth="1"/>
    <col min="3" max="3" width="15.5546875" style="98" customWidth="1"/>
    <col min="4" max="4" width="40" style="28" customWidth="1"/>
    <col min="5" max="5" width="78.44140625" style="8" customWidth="1"/>
    <col min="6" max="6" width="13.5546875" style="8" customWidth="1"/>
    <col min="7" max="7" width="16.6640625" style="8" customWidth="1"/>
    <col min="8" max="8" width="18.6640625" style="28" customWidth="1"/>
    <col min="9" max="9" width="20.5546875" style="28" customWidth="1"/>
    <col min="10" max="10" width="20.6640625" style="34" bestFit="1" customWidth="1"/>
    <col min="11" max="11" width="20.5546875" style="28" customWidth="1"/>
    <col min="12" max="16384" width="9.109375" style="28"/>
  </cols>
  <sheetData>
    <row r="1" spans="1:11">
      <c r="H1" s="24" t="s">
        <v>192</v>
      </c>
    </row>
    <row r="2" spans="1:11">
      <c r="H2" s="24" t="s">
        <v>16</v>
      </c>
    </row>
    <row r="3" spans="1:11">
      <c r="H3" s="24" t="s">
        <v>17</v>
      </c>
    </row>
    <row r="4" spans="1:11">
      <c r="H4" s="24" t="s">
        <v>15</v>
      </c>
    </row>
    <row r="5" spans="1:11">
      <c r="H5" s="126" t="s">
        <v>198</v>
      </c>
      <c r="I5" s="126"/>
    </row>
    <row r="6" spans="1:11">
      <c r="H6" s="24"/>
    </row>
    <row r="7" spans="1:11">
      <c r="H7" s="24" t="s">
        <v>193</v>
      </c>
    </row>
    <row r="8" spans="1:11">
      <c r="H8" s="24" t="s">
        <v>16</v>
      </c>
    </row>
    <row r="9" spans="1:11">
      <c r="H9" s="24" t="s">
        <v>17</v>
      </c>
    </row>
    <row r="10" spans="1:11">
      <c r="H10" s="24" t="s">
        <v>15</v>
      </c>
    </row>
    <row r="11" spans="1:11">
      <c r="H11" s="24" t="s">
        <v>180</v>
      </c>
    </row>
    <row r="12" spans="1:11">
      <c r="A12" s="118">
        <v>15589000000</v>
      </c>
      <c r="B12" s="118"/>
      <c r="H12" s="24"/>
    </row>
    <row r="13" spans="1:11">
      <c r="A13" s="119" t="s">
        <v>14</v>
      </c>
      <c r="B13" s="119"/>
      <c r="D13" s="16"/>
      <c r="H13" s="12"/>
    </row>
    <row r="14" spans="1:11" s="3" customFormat="1" ht="45" customHeight="1">
      <c r="A14" s="120" t="s">
        <v>31</v>
      </c>
      <c r="B14" s="120"/>
      <c r="C14" s="120"/>
      <c r="D14" s="120"/>
      <c r="E14" s="120"/>
      <c r="F14" s="120"/>
      <c r="G14" s="120"/>
      <c r="H14" s="120"/>
      <c r="I14" s="120"/>
      <c r="J14" s="120"/>
      <c r="K14" s="120"/>
    </row>
    <row r="15" spans="1:11" s="3" customFormat="1" ht="21">
      <c r="A15" s="99"/>
      <c r="B15" s="99"/>
      <c r="C15" s="99"/>
      <c r="D15" s="10"/>
      <c r="E15" s="11"/>
      <c r="F15" s="13"/>
      <c r="G15" s="13"/>
      <c r="H15" s="10"/>
      <c r="I15" s="10"/>
      <c r="J15" s="35" t="s">
        <v>4</v>
      </c>
      <c r="K15" s="10"/>
    </row>
    <row r="16" spans="1:11" s="25" customFormat="1" ht="15.6">
      <c r="A16" s="121" t="s">
        <v>5</v>
      </c>
      <c r="B16" s="121" t="s">
        <v>6</v>
      </c>
      <c r="C16" s="121" t="s">
        <v>3</v>
      </c>
      <c r="D16" s="114" t="s">
        <v>7</v>
      </c>
      <c r="E16" s="114" t="s">
        <v>20</v>
      </c>
      <c r="F16" s="114" t="s">
        <v>8</v>
      </c>
      <c r="G16" s="114" t="s">
        <v>9</v>
      </c>
      <c r="H16" s="114" t="s">
        <v>10</v>
      </c>
      <c r="I16" s="114" t="s">
        <v>11</v>
      </c>
      <c r="J16" s="36" t="s">
        <v>2</v>
      </c>
      <c r="K16" s="114" t="s">
        <v>12</v>
      </c>
    </row>
    <row r="17" spans="1:11" s="25" customFormat="1" ht="168" customHeight="1">
      <c r="A17" s="125"/>
      <c r="B17" s="125"/>
      <c r="C17" s="125"/>
      <c r="D17" s="115"/>
      <c r="E17" s="115"/>
      <c r="F17" s="115"/>
      <c r="G17" s="115"/>
      <c r="H17" s="115"/>
      <c r="I17" s="115"/>
      <c r="J17" s="36" t="s">
        <v>1</v>
      </c>
      <c r="K17" s="115"/>
    </row>
    <row r="18" spans="1:11">
      <c r="A18" s="14">
        <v>1</v>
      </c>
      <c r="B18" s="14">
        <v>2</v>
      </c>
      <c r="C18" s="14">
        <v>3</v>
      </c>
      <c r="D18" s="15">
        <v>4</v>
      </c>
      <c r="E18" s="15">
        <v>5</v>
      </c>
      <c r="F18" s="29">
        <v>6</v>
      </c>
      <c r="G18" s="29">
        <v>7</v>
      </c>
      <c r="H18" s="15">
        <v>8</v>
      </c>
      <c r="I18" s="15">
        <v>9</v>
      </c>
      <c r="J18" s="37" t="s">
        <v>13</v>
      </c>
      <c r="K18" s="15">
        <v>10</v>
      </c>
    </row>
    <row r="19" spans="1:11" ht="38.4" customHeight="1">
      <c r="A19" s="67" t="s">
        <v>41</v>
      </c>
      <c r="B19" s="67"/>
      <c r="C19" s="67"/>
      <c r="D19" s="123" t="s">
        <v>43</v>
      </c>
      <c r="E19" s="123"/>
      <c r="F19" s="15"/>
      <c r="G19" s="82"/>
      <c r="H19" s="32"/>
      <c r="I19" s="70">
        <f t="shared" ref="I19:J19" si="0">I20</f>
        <v>844159.48</v>
      </c>
      <c r="J19" s="94">
        <f t="shared" si="0"/>
        <v>844159.48</v>
      </c>
      <c r="K19" s="32"/>
    </row>
    <row r="20" spans="1:11" ht="38.4" customHeight="1">
      <c r="A20" s="67" t="s">
        <v>42</v>
      </c>
      <c r="B20" s="33"/>
      <c r="C20" s="33"/>
      <c r="D20" s="123" t="s">
        <v>43</v>
      </c>
      <c r="E20" s="123"/>
      <c r="F20" s="15"/>
      <c r="G20" s="82"/>
      <c r="H20" s="32"/>
      <c r="I20" s="70">
        <f>I21+I22+I23</f>
        <v>844159.48</v>
      </c>
      <c r="J20" s="70">
        <f>J21+J22+J23</f>
        <v>844159.48</v>
      </c>
      <c r="K20" s="32"/>
    </row>
    <row r="21" spans="1:11" ht="126">
      <c r="A21" s="33" t="s">
        <v>44</v>
      </c>
      <c r="B21" s="33" t="s">
        <v>45</v>
      </c>
      <c r="C21" s="68" t="s">
        <v>46</v>
      </c>
      <c r="D21" s="65" t="s">
        <v>47</v>
      </c>
      <c r="E21" s="26" t="s">
        <v>48</v>
      </c>
      <c r="F21" s="15">
        <v>2022</v>
      </c>
      <c r="G21" s="61"/>
      <c r="H21" s="32"/>
      <c r="I21" s="66">
        <v>44159.48</v>
      </c>
      <c r="J21" s="95">
        <v>44159.48</v>
      </c>
      <c r="K21" s="32"/>
    </row>
    <row r="22" spans="1:11" ht="144">
      <c r="A22" s="33" t="s">
        <v>49</v>
      </c>
      <c r="B22" s="33">
        <v>8220</v>
      </c>
      <c r="C22" s="68" t="s">
        <v>50</v>
      </c>
      <c r="D22" s="65" t="s">
        <v>51</v>
      </c>
      <c r="E22" s="26" t="s">
        <v>52</v>
      </c>
      <c r="F22" s="15">
        <v>2022</v>
      </c>
      <c r="G22" s="61"/>
      <c r="H22" s="32"/>
      <c r="I22" s="66">
        <v>300000</v>
      </c>
      <c r="J22" s="95">
        <v>300000</v>
      </c>
      <c r="K22" s="32"/>
    </row>
    <row r="23" spans="1:11" ht="54">
      <c r="A23" s="33" t="s">
        <v>194</v>
      </c>
      <c r="B23" s="33" t="s">
        <v>195</v>
      </c>
      <c r="C23" s="68" t="s">
        <v>50</v>
      </c>
      <c r="D23" s="65" t="s">
        <v>196</v>
      </c>
      <c r="E23" s="26" t="s">
        <v>197</v>
      </c>
      <c r="F23" s="15">
        <v>2022</v>
      </c>
      <c r="G23" s="61"/>
      <c r="H23" s="32"/>
      <c r="I23" s="66">
        <v>500000</v>
      </c>
      <c r="J23" s="95">
        <v>500000</v>
      </c>
      <c r="K23" s="32"/>
    </row>
    <row r="24" spans="1:11" ht="38.4" customHeight="1">
      <c r="A24" s="67" t="s">
        <v>54</v>
      </c>
      <c r="B24" s="67"/>
      <c r="C24" s="67"/>
      <c r="D24" s="123" t="s">
        <v>53</v>
      </c>
      <c r="E24" s="123"/>
      <c r="F24" s="15"/>
      <c r="G24" s="82"/>
      <c r="H24" s="32"/>
      <c r="I24" s="70">
        <f t="shared" ref="I24:J24" si="1">I25</f>
        <v>2703840.38</v>
      </c>
      <c r="J24" s="94">
        <f t="shared" si="1"/>
        <v>2703840.38</v>
      </c>
      <c r="K24" s="32"/>
    </row>
    <row r="25" spans="1:11" ht="38.4" customHeight="1">
      <c r="A25" s="67" t="s">
        <v>55</v>
      </c>
      <c r="B25" s="33"/>
      <c r="C25" s="33"/>
      <c r="D25" s="123" t="s">
        <v>53</v>
      </c>
      <c r="E25" s="123"/>
      <c r="F25" s="15"/>
      <c r="G25" s="82"/>
      <c r="H25" s="32"/>
      <c r="I25" s="70">
        <f>I26+I27+I28</f>
        <v>2703840.38</v>
      </c>
      <c r="J25" s="70">
        <f>J26+J27+J28</f>
        <v>2703840.38</v>
      </c>
      <c r="K25" s="32"/>
    </row>
    <row r="26" spans="1:11" ht="90">
      <c r="A26" s="33" t="s">
        <v>56</v>
      </c>
      <c r="B26" s="33" t="s">
        <v>57</v>
      </c>
      <c r="C26" s="68" t="s">
        <v>58</v>
      </c>
      <c r="D26" s="65" t="s">
        <v>59</v>
      </c>
      <c r="E26" s="26" t="s">
        <v>61</v>
      </c>
      <c r="F26" s="15" t="s">
        <v>60</v>
      </c>
      <c r="G26" s="61">
        <f>115600+1200000</f>
        <v>1315600</v>
      </c>
      <c r="H26" s="32">
        <v>8.9499999999999996E-2</v>
      </c>
      <c r="I26" s="66">
        <v>1200000</v>
      </c>
      <c r="J26" s="95">
        <v>1200000</v>
      </c>
      <c r="K26" s="32">
        <v>1</v>
      </c>
    </row>
    <row r="27" spans="1:11" ht="180">
      <c r="A27" s="33" t="s">
        <v>189</v>
      </c>
      <c r="B27" s="33" t="s">
        <v>190</v>
      </c>
      <c r="C27" s="68" t="s">
        <v>185</v>
      </c>
      <c r="D27" s="65" t="s">
        <v>191</v>
      </c>
      <c r="E27" s="26" t="s">
        <v>48</v>
      </c>
      <c r="F27" s="15">
        <v>2022</v>
      </c>
      <c r="G27" s="61"/>
      <c r="H27" s="32"/>
      <c r="I27" s="66">
        <v>843840.38</v>
      </c>
      <c r="J27" s="95">
        <v>843840.38</v>
      </c>
      <c r="K27" s="32"/>
    </row>
    <row r="28" spans="1:11" ht="108">
      <c r="A28" s="33" t="s">
        <v>183</v>
      </c>
      <c r="B28" s="33" t="s">
        <v>184</v>
      </c>
      <c r="C28" s="68" t="s">
        <v>185</v>
      </c>
      <c r="D28" s="65" t="s">
        <v>186</v>
      </c>
      <c r="E28" s="26" t="s">
        <v>187</v>
      </c>
      <c r="F28" s="15">
        <v>2022</v>
      </c>
      <c r="G28" s="61">
        <v>6585257</v>
      </c>
      <c r="H28" s="32">
        <v>0</v>
      </c>
      <c r="I28" s="66">
        <v>660000</v>
      </c>
      <c r="J28" s="95">
        <v>660000</v>
      </c>
      <c r="K28" s="32">
        <v>0.1</v>
      </c>
    </row>
    <row r="29" spans="1:11" ht="38.4" customHeight="1">
      <c r="A29" s="67" t="s">
        <v>32</v>
      </c>
      <c r="B29" s="67"/>
      <c r="C29" s="67"/>
      <c r="D29" s="123" t="s">
        <v>34</v>
      </c>
      <c r="E29" s="123"/>
      <c r="F29" s="15"/>
      <c r="G29" s="82"/>
      <c r="H29" s="32"/>
      <c r="I29" s="70">
        <f t="shared" ref="I29:J29" si="2">I30</f>
        <v>11568604.699999999</v>
      </c>
      <c r="J29" s="94">
        <f t="shared" si="2"/>
        <v>6911782.5</v>
      </c>
      <c r="K29" s="32"/>
    </row>
    <row r="30" spans="1:11" ht="38.4" customHeight="1">
      <c r="A30" s="67" t="s">
        <v>33</v>
      </c>
      <c r="B30" s="33"/>
      <c r="C30" s="33"/>
      <c r="D30" s="123" t="s">
        <v>34</v>
      </c>
      <c r="E30" s="123"/>
      <c r="F30" s="15"/>
      <c r="G30" s="82"/>
      <c r="H30" s="32"/>
      <c r="I30" s="70">
        <f>I31+I44+I45+I48+I62+I63</f>
        <v>11568604.699999999</v>
      </c>
      <c r="J30" s="94">
        <f>J31+J44+J45+J48+J62+J63</f>
        <v>6911782.5</v>
      </c>
      <c r="K30" s="32"/>
    </row>
    <row r="31" spans="1:11" ht="36">
      <c r="A31" s="33">
        <v>1216011</v>
      </c>
      <c r="B31" s="33">
        <v>6011</v>
      </c>
      <c r="C31" s="69" t="s">
        <v>108</v>
      </c>
      <c r="D31" s="65" t="s">
        <v>62</v>
      </c>
      <c r="E31" s="26" t="s">
        <v>63</v>
      </c>
      <c r="F31" s="15"/>
      <c r="G31" s="61"/>
      <c r="H31" s="32"/>
      <c r="I31" s="66">
        <f>SUM(I32:I36)</f>
        <v>2770266.17</v>
      </c>
      <c r="J31" s="95">
        <f>SUM(J32:J36)</f>
        <v>2770266.17</v>
      </c>
      <c r="K31" s="32"/>
    </row>
    <row r="32" spans="1:11" ht="36">
      <c r="A32" s="33"/>
      <c r="B32" s="33"/>
      <c r="C32" s="33"/>
      <c r="D32" s="26"/>
      <c r="E32" s="72" t="s">
        <v>94</v>
      </c>
      <c r="F32" s="15">
        <v>2022</v>
      </c>
      <c r="G32" s="61">
        <v>100000</v>
      </c>
      <c r="H32" s="32">
        <v>0</v>
      </c>
      <c r="I32" s="96">
        <v>100000</v>
      </c>
      <c r="J32" s="95">
        <v>100000</v>
      </c>
      <c r="K32" s="32">
        <v>1</v>
      </c>
    </row>
    <row r="33" spans="1:11" ht="54">
      <c r="A33" s="33"/>
      <c r="B33" s="33"/>
      <c r="C33" s="33"/>
      <c r="D33" s="26"/>
      <c r="E33" s="72" t="s">
        <v>95</v>
      </c>
      <c r="F33" s="15">
        <v>2022</v>
      </c>
      <c r="G33" s="61">
        <v>550000</v>
      </c>
      <c r="H33" s="32">
        <v>0</v>
      </c>
      <c r="I33" s="96">
        <v>550000</v>
      </c>
      <c r="J33" s="95">
        <v>550000</v>
      </c>
      <c r="K33" s="32">
        <v>1</v>
      </c>
    </row>
    <row r="34" spans="1:11" ht="36">
      <c r="A34" s="33"/>
      <c r="B34" s="33"/>
      <c r="C34" s="33"/>
      <c r="D34" s="26"/>
      <c r="E34" s="89" t="s">
        <v>88</v>
      </c>
      <c r="F34" s="15" t="s">
        <v>60</v>
      </c>
      <c r="G34" s="61">
        <v>150000</v>
      </c>
      <c r="H34" s="32">
        <v>6.1899999999999997E-2</v>
      </c>
      <c r="I34" s="96">
        <v>140707</v>
      </c>
      <c r="J34" s="95">
        <v>140707</v>
      </c>
      <c r="K34" s="32">
        <v>1</v>
      </c>
    </row>
    <row r="35" spans="1:11">
      <c r="A35" s="33"/>
      <c r="B35" s="33"/>
      <c r="C35" s="33"/>
      <c r="D35" s="26"/>
      <c r="E35" s="26" t="s">
        <v>96</v>
      </c>
      <c r="F35" s="15">
        <v>2022</v>
      </c>
      <c r="G35" s="61"/>
      <c r="H35" s="32"/>
      <c r="I35" s="96">
        <v>230600</v>
      </c>
      <c r="J35" s="95">
        <v>230600</v>
      </c>
      <c r="K35" s="32"/>
    </row>
    <row r="36" spans="1:11" ht="69.599999999999994">
      <c r="A36" s="33"/>
      <c r="B36" s="33"/>
      <c r="C36" s="33"/>
      <c r="D36" s="26"/>
      <c r="E36" s="102" t="s">
        <v>97</v>
      </c>
      <c r="F36" s="15"/>
      <c r="G36" s="61"/>
      <c r="H36" s="32"/>
      <c r="I36" s="103">
        <f>SUM(I37:I43)</f>
        <v>1748959.17</v>
      </c>
      <c r="J36" s="107">
        <f>SUM(J37:J43)</f>
        <v>1748959.17</v>
      </c>
      <c r="K36" s="32"/>
    </row>
    <row r="37" spans="1:11" ht="54">
      <c r="A37" s="33"/>
      <c r="B37" s="33"/>
      <c r="C37" s="33"/>
      <c r="D37" s="26"/>
      <c r="E37" s="73" t="s">
        <v>104</v>
      </c>
      <c r="F37" s="15" t="s">
        <v>60</v>
      </c>
      <c r="G37" s="61">
        <v>228220.81</v>
      </c>
      <c r="H37" s="32">
        <v>0.16200000000000001</v>
      </c>
      <c r="I37" s="104">
        <v>152934.75</v>
      </c>
      <c r="J37" s="95">
        <v>152934.75</v>
      </c>
      <c r="K37" s="32">
        <v>1</v>
      </c>
    </row>
    <row r="38" spans="1:11" ht="54">
      <c r="A38" s="33"/>
      <c r="B38" s="33"/>
      <c r="C38" s="33"/>
      <c r="D38" s="26"/>
      <c r="E38" s="73" t="s">
        <v>98</v>
      </c>
      <c r="F38" s="15" t="s">
        <v>60</v>
      </c>
      <c r="G38" s="61">
        <v>500000</v>
      </c>
      <c r="H38" s="32">
        <v>6.6000000000000003E-2</v>
      </c>
      <c r="I38" s="104">
        <v>373727.2</v>
      </c>
      <c r="J38" s="95">
        <v>373727.2</v>
      </c>
      <c r="K38" s="32">
        <v>1</v>
      </c>
    </row>
    <row r="39" spans="1:11" ht="72">
      <c r="A39" s="33"/>
      <c r="B39" s="33"/>
      <c r="C39" s="33"/>
      <c r="D39" s="26"/>
      <c r="E39" s="73" t="s">
        <v>99</v>
      </c>
      <c r="F39" s="15" t="s">
        <v>60</v>
      </c>
      <c r="G39" s="61">
        <v>50000</v>
      </c>
      <c r="H39" s="32">
        <v>0</v>
      </c>
      <c r="I39" s="104">
        <v>40000</v>
      </c>
      <c r="J39" s="95">
        <v>40000</v>
      </c>
      <c r="K39" s="32">
        <v>1</v>
      </c>
    </row>
    <row r="40" spans="1:11" ht="54">
      <c r="A40" s="33"/>
      <c r="B40" s="33"/>
      <c r="C40" s="33"/>
      <c r="D40" s="26"/>
      <c r="E40" s="73" t="s">
        <v>100</v>
      </c>
      <c r="F40" s="15" t="s">
        <v>60</v>
      </c>
      <c r="G40" s="61">
        <v>500000</v>
      </c>
      <c r="H40" s="32">
        <v>0</v>
      </c>
      <c r="I40" s="104">
        <v>400000</v>
      </c>
      <c r="J40" s="95">
        <v>400000</v>
      </c>
      <c r="K40" s="32">
        <v>1</v>
      </c>
    </row>
    <row r="41" spans="1:11" ht="72">
      <c r="A41" s="33"/>
      <c r="B41" s="33"/>
      <c r="C41" s="33"/>
      <c r="D41" s="26"/>
      <c r="E41" s="73" t="s">
        <v>101</v>
      </c>
      <c r="F41" s="15" t="s">
        <v>60</v>
      </c>
      <c r="G41" s="61">
        <v>269049.21000000002</v>
      </c>
      <c r="H41" s="32">
        <v>0.873</v>
      </c>
      <c r="I41" s="104">
        <v>27337.22</v>
      </c>
      <c r="J41" s="95">
        <v>27337.22</v>
      </c>
      <c r="K41" s="32">
        <v>1</v>
      </c>
    </row>
    <row r="42" spans="1:11" ht="54">
      <c r="A42" s="33"/>
      <c r="B42" s="33"/>
      <c r="C42" s="33"/>
      <c r="D42" s="26"/>
      <c r="E42" s="73" t="s">
        <v>102</v>
      </c>
      <c r="F42" s="15" t="s">
        <v>60</v>
      </c>
      <c r="G42" s="61">
        <v>500000</v>
      </c>
      <c r="H42" s="32">
        <v>5.0999999999999997E-2</v>
      </c>
      <c r="I42" s="104">
        <v>379444.8</v>
      </c>
      <c r="J42" s="95">
        <v>379444.8</v>
      </c>
      <c r="K42" s="32">
        <v>1</v>
      </c>
    </row>
    <row r="43" spans="1:11" ht="54">
      <c r="A43" s="33"/>
      <c r="B43" s="33"/>
      <c r="C43" s="33"/>
      <c r="D43" s="26"/>
      <c r="E43" s="73" t="s">
        <v>103</v>
      </c>
      <c r="F43" s="15" t="s">
        <v>60</v>
      </c>
      <c r="G43" s="61">
        <v>500000</v>
      </c>
      <c r="H43" s="32">
        <v>6.0999999999999999E-2</v>
      </c>
      <c r="I43" s="104">
        <v>375515.2</v>
      </c>
      <c r="J43" s="95">
        <v>375515.2</v>
      </c>
      <c r="K43" s="32">
        <v>1</v>
      </c>
    </row>
    <row r="44" spans="1:11" ht="90">
      <c r="A44" s="68">
        <v>1216013</v>
      </c>
      <c r="B44" s="68">
        <v>6013</v>
      </c>
      <c r="C44" s="68" t="s">
        <v>37</v>
      </c>
      <c r="D44" s="65" t="s">
        <v>107</v>
      </c>
      <c r="E44" s="72" t="s">
        <v>114</v>
      </c>
      <c r="F44" s="15">
        <v>2022</v>
      </c>
      <c r="G44" s="61">
        <v>299261</v>
      </c>
      <c r="H44" s="32">
        <v>0</v>
      </c>
      <c r="I44" s="66">
        <v>299261</v>
      </c>
      <c r="J44" s="95">
        <v>299261</v>
      </c>
      <c r="K44" s="32">
        <v>1</v>
      </c>
    </row>
    <row r="45" spans="1:11" ht="69.599999999999994">
      <c r="A45" s="68" t="s">
        <v>111</v>
      </c>
      <c r="B45" s="68" t="s">
        <v>112</v>
      </c>
      <c r="C45" s="68" t="s">
        <v>37</v>
      </c>
      <c r="D45" s="65" t="s">
        <v>113</v>
      </c>
      <c r="E45" s="102" t="s">
        <v>97</v>
      </c>
      <c r="F45" s="15"/>
      <c r="G45" s="61"/>
      <c r="H45" s="32"/>
      <c r="I45" s="70">
        <f>I46+I47</f>
        <v>760685.48</v>
      </c>
      <c r="J45" s="94">
        <f>J46+J47</f>
        <v>760685.48</v>
      </c>
      <c r="K45" s="32"/>
    </row>
    <row r="46" spans="1:11" ht="54">
      <c r="A46" s="33"/>
      <c r="B46" s="33"/>
      <c r="C46" s="33"/>
      <c r="D46" s="26"/>
      <c r="E46" s="73" t="s">
        <v>109</v>
      </c>
      <c r="F46" s="83" t="s">
        <v>60</v>
      </c>
      <c r="G46" s="62">
        <v>500000</v>
      </c>
      <c r="H46" s="50">
        <v>4.2999999999999997E-2</v>
      </c>
      <c r="I46" s="86">
        <v>382905.94</v>
      </c>
      <c r="J46" s="97">
        <v>382905.94</v>
      </c>
      <c r="K46" s="50">
        <v>1</v>
      </c>
    </row>
    <row r="47" spans="1:11" ht="54">
      <c r="A47" s="33"/>
      <c r="B47" s="33"/>
      <c r="C47" s="33"/>
      <c r="D47" s="26"/>
      <c r="E47" s="73" t="s">
        <v>110</v>
      </c>
      <c r="F47" s="83" t="s">
        <v>60</v>
      </c>
      <c r="G47" s="62">
        <v>500000</v>
      </c>
      <c r="H47" s="50">
        <v>5.6000000000000001E-2</v>
      </c>
      <c r="I47" s="86">
        <v>377779.54</v>
      </c>
      <c r="J47" s="97">
        <v>377779.54</v>
      </c>
      <c r="K47" s="50">
        <v>1</v>
      </c>
    </row>
    <row r="48" spans="1:11" ht="36">
      <c r="A48" s="68" t="s">
        <v>35</v>
      </c>
      <c r="B48" s="68" t="s">
        <v>36</v>
      </c>
      <c r="C48" s="68" t="s">
        <v>37</v>
      </c>
      <c r="D48" s="65" t="s">
        <v>38</v>
      </c>
      <c r="E48" s="72" t="s">
        <v>63</v>
      </c>
      <c r="F48" s="15"/>
      <c r="G48" s="61"/>
      <c r="H48" s="32"/>
      <c r="I48" s="66">
        <f>SUM(I49:I59)</f>
        <v>7225312.4299999997</v>
      </c>
      <c r="J48" s="95">
        <f>SUM(J49:J59)</f>
        <v>2568490.23</v>
      </c>
      <c r="K48" s="32"/>
    </row>
    <row r="49" spans="1:11" ht="54">
      <c r="A49" s="68"/>
      <c r="B49" s="68"/>
      <c r="C49" s="68"/>
      <c r="D49" s="65"/>
      <c r="E49" s="26" t="s">
        <v>39</v>
      </c>
      <c r="F49" s="29">
        <v>2022</v>
      </c>
      <c r="G49" s="64">
        <v>4200000</v>
      </c>
      <c r="H49" s="32">
        <v>0</v>
      </c>
      <c r="I49" s="61">
        <v>4200000</v>
      </c>
      <c r="J49" s="111">
        <v>0</v>
      </c>
      <c r="K49" s="32">
        <v>1</v>
      </c>
    </row>
    <row r="50" spans="1:11" ht="48" customHeight="1">
      <c r="A50" s="33"/>
      <c r="B50" s="33"/>
      <c r="C50" s="33"/>
      <c r="D50" s="26"/>
      <c r="E50" s="74" t="s">
        <v>182</v>
      </c>
      <c r="F50" s="15" t="s">
        <v>60</v>
      </c>
      <c r="G50" s="61"/>
      <c r="H50" s="32"/>
      <c r="I50" s="96">
        <v>839499.08</v>
      </c>
      <c r="J50" s="108">
        <v>839499.08</v>
      </c>
      <c r="K50" s="32"/>
    </row>
    <row r="51" spans="1:11" ht="54">
      <c r="A51" s="33"/>
      <c r="B51" s="33"/>
      <c r="C51" s="33"/>
      <c r="D51" s="26"/>
      <c r="E51" s="90" t="s">
        <v>115</v>
      </c>
      <c r="F51" s="15" t="s">
        <v>60</v>
      </c>
      <c r="G51" s="61">
        <v>300000</v>
      </c>
      <c r="H51" s="32">
        <v>6.3E-2</v>
      </c>
      <c r="I51" s="96">
        <v>281025</v>
      </c>
      <c r="J51" s="108">
        <v>281025</v>
      </c>
      <c r="K51" s="32">
        <v>1</v>
      </c>
    </row>
    <row r="52" spans="1:11" ht="54">
      <c r="A52" s="33"/>
      <c r="B52" s="33"/>
      <c r="C52" s="33"/>
      <c r="D52" s="26"/>
      <c r="E52" s="89" t="s">
        <v>116</v>
      </c>
      <c r="F52" s="15" t="s">
        <v>60</v>
      </c>
      <c r="G52" s="61">
        <v>180000</v>
      </c>
      <c r="H52" s="32">
        <v>7.1999999999999995E-2</v>
      </c>
      <c r="I52" s="96">
        <v>167027.29999999999</v>
      </c>
      <c r="J52" s="108">
        <v>167027.29999999999</v>
      </c>
      <c r="K52" s="32">
        <v>1</v>
      </c>
    </row>
    <row r="53" spans="1:11" ht="54">
      <c r="A53" s="33"/>
      <c r="B53" s="33"/>
      <c r="C53" s="33"/>
      <c r="D53" s="26"/>
      <c r="E53" s="74" t="s">
        <v>123</v>
      </c>
      <c r="F53" s="15">
        <v>2022</v>
      </c>
      <c r="G53" s="61">
        <v>210000</v>
      </c>
      <c r="H53" s="32">
        <v>0</v>
      </c>
      <c r="I53" s="96">
        <v>210000</v>
      </c>
      <c r="J53" s="108">
        <v>210000</v>
      </c>
      <c r="K53" s="32">
        <v>1</v>
      </c>
    </row>
    <row r="54" spans="1:11" ht="54">
      <c r="A54" s="33"/>
      <c r="B54" s="33"/>
      <c r="C54" s="33"/>
      <c r="D54" s="26"/>
      <c r="E54" s="93" t="s">
        <v>120</v>
      </c>
      <c r="F54" s="15" t="s">
        <v>60</v>
      </c>
      <c r="G54" s="61">
        <v>150000</v>
      </c>
      <c r="H54" s="32">
        <v>8.4000000000000005E-2</v>
      </c>
      <c r="I54" s="96">
        <v>137414.54</v>
      </c>
      <c r="J54" s="108">
        <v>137414.54</v>
      </c>
      <c r="K54" s="32">
        <v>1</v>
      </c>
    </row>
    <row r="55" spans="1:11" ht="72">
      <c r="A55" s="33"/>
      <c r="B55" s="33"/>
      <c r="C55" s="33"/>
      <c r="D55" s="26"/>
      <c r="E55" s="75" t="s">
        <v>125</v>
      </c>
      <c r="F55" s="15">
        <v>2022</v>
      </c>
      <c r="G55" s="61">
        <v>220000</v>
      </c>
      <c r="H55" s="32">
        <v>0</v>
      </c>
      <c r="I55" s="96">
        <v>220000</v>
      </c>
      <c r="J55" s="108">
        <v>220000</v>
      </c>
      <c r="K55" s="32">
        <v>1</v>
      </c>
    </row>
    <row r="56" spans="1:11" ht="54">
      <c r="A56" s="33"/>
      <c r="B56" s="33"/>
      <c r="C56" s="33"/>
      <c r="D56" s="26"/>
      <c r="E56" s="75" t="s">
        <v>124</v>
      </c>
      <c r="F56" s="15">
        <v>2022</v>
      </c>
      <c r="G56" s="61">
        <v>50000</v>
      </c>
      <c r="H56" s="32">
        <v>0</v>
      </c>
      <c r="I56" s="96">
        <v>50000</v>
      </c>
      <c r="J56" s="108">
        <v>50000</v>
      </c>
      <c r="K56" s="32">
        <v>1</v>
      </c>
    </row>
    <row r="57" spans="1:11" ht="36">
      <c r="A57" s="33"/>
      <c r="B57" s="33"/>
      <c r="C57" s="33"/>
      <c r="D57" s="26"/>
      <c r="E57" s="74" t="s">
        <v>126</v>
      </c>
      <c r="F57" s="15">
        <v>2022</v>
      </c>
      <c r="G57" s="61"/>
      <c r="H57" s="32"/>
      <c r="I57" s="96">
        <v>439800</v>
      </c>
      <c r="J57" s="108">
        <v>439800</v>
      </c>
      <c r="K57" s="32"/>
    </row>
    <row r="58" spans="1:11" ht="72">
      <c r="A58" s="33"/>
      <c r="B58" s="33"/>
      <c r="C58" s="33"/>
      <c r="D58" s="26"/>
      <c r="E58" s="91" t="s">
        <v>166</v>
      </c>
      <c r="F58" s="15">
        <v>2022</v>
      </c>
      <c r="G58" s="61">
        <v>456822.2</v>
      </c>
      <c r="H58" s="32">
        <v>0</v>
      </c>
      <c r="I58" s="96">
        <v>456822.2</v>
      </c>
      <c r="J58" s="108"/>
      <c r="K58" s="32">
        <v>1</v>
      </c>
    </row>
    <row r="59" spans="1:11" ht="69.599999999999994">
      <c r="A59" s="33"/>
      <c r="B59" s="33"/>
      <c r="C59" s="33"/>
      <c r="D59" s="26"/>
      <c r="E59" s="102" t="s">
        <v>97</v>
      </c>
      <c r="F59" s="84"/>
      <c r="G59" s="60"/>
      <c r="H59" s="71"/>
      <c r="I59" s="70">
        <f>I60+I61</f>
        <v>223724.31</v>
      </c>
      <c r="J59" s="94">
        <f>J60+J61</f>
        <v>223724.31</v>
      </c>
      <c r="K59" s="71"/>
    </row>
    <row r="60" spans="1:11" ht="54">
      <c r="A60" s="33"/>
      <c r="B60" s="33"/>
      <c r="C60" s="33"/>
      <c r="D60" s="26"/>
      <c r="E60" s="73" t="s">
        <v>129</v>
      </c>
      <c r="F60" s="15" t="s">
        <v>60</v>
      </c>
      <c r="G60" s="61">
        <v>49364.62</v>
      </c>
      <c r="H60" s="32">
        <v>0</v>
      </c>
      <c r="I60" s="104">
        <v>34555.230000000003</v>
      </c>
      <c r="J60" s="109">
        <v>34555.230000000003</v>
      </c>
      <c r="K60" s="32">
        <v>1</v>
      </c>
    </row>
    <row r="61" spans="1:11" ht="72">
      <c r="A61" s="33"/>
      <c r="B61" s="33"/>
      <c r="C61" s="33"/>
      <c r="D61" s="26"/>
      <c r="E61" s="73" t="s">
        <v>130</v>
      </c>
      <c r="F61" s="15" t="s">
        <v>60</v>
      </c>
      <c r="G61" s="61">
        <v>270241.53999999998</v>
      </c>
      <c r="H61" s="32">
        <v>0</v>
      </c>
      <c r="I61" s="104">
        <v>189169.08</v>
      </c>
      <c r="J61" s="109">
        <v>189169.08</v>
      </c>
      <c r="K61" s="32">
        <v>1</v>
      </c>
    </row>
    <row r="62" spans="1:11" ht="54">
      <c r="A62" s="69">
        <v>1217370</v>
      </c>
      <c r="B62" s="69">
        <v>7370</v>
      </c>
      <c r="C62" s="69" t="s">
        <v>131</v>
      </c>
      <c r="D62" s="65" t="s">
        <v>132</v>
      </c>
      <c r="E62" s="76" t="s">
        <v>133</v>
      </c>
      <c r="F62" s="15">
        <v>2022</v>
      </c>
      <c r="G62" s="61">
        <v>489000</v>
      </c>
      <c r="H62" s="32">
        <v>0</v>
      </c>
      <c r="I62" s="66">
        <v>489000</v>
      </c>
      <c r="J62" s="95">
        <v>489000</v>
      </c>
      <c r="K62" s="32">
        <v>1</v>
      </c>
    </row>
    <row r="63" spans="1:11" ht="36" customHeight="1">
      <c r="A63" s="68">
        <v>1217640</v>
      </c>
      <c r="B63" s="68">
        <v>7640</v>
      </c>
      <c r="C63" s="69" t="s">
        <v>134</v>
      </c>
      <c r="D63" s="65" t="s">
        <v>135</v>
      </c>
      <c r="E63" s="26" t="s">
        <v>63</v>
      </c>
      <c r="F63" s="15"/>
      <c r="G63" s="61"/>
      <c r="H63" s="32"/>
      <c r="I63" s="66">
        <f>SUM(I64:I64)</f>
        <v>24079.62</v>
      </c>
      <c r="J63" s="95">
        <f>SUM(J64:J64)</f>
        <v>24079.62</v>
      </c>
      <c r="K63" s="32"/>
    </row>
    <row r="64" spans="1:11" ht="69.599999999999994">
      <c r="A64" s="33"/>
      <c r="B64" s="33"/>
      <c r="C64" s="33"/>
      <c r="D64" s="26"/>
      <c r="E64" s="102" t="s">
        <v>97</v>
      </c>
      <c r="F64" s="15"/>
      <c r="G64" s="61"/>
      <c r="H64" s="32"/>
      <c r="I64" s="70">
        <f>I65</f>
        <v>24079.62</v>
      </c>
      <c r="J64" s="94">
        <f>J65</f>
        <v>24079.62</v>
      </c>
      <c r="K64" s="32"/>
    </row>
    <row r="65" spans="1:11" ht="54">
      <c r="A65" s="33"/>
      <c r="B65" s="33"/>
      <c r="C65" s="33"/>
      <c r="D65" s="26"/>
      <c r="E65" s="73" t="s">
        <v>140</v>
      </c>
      <c r="F65" s="15" t="s">
        <v>60</v>
      </c>
      <c r="G65" s="61">
        <v>299962.25</v>
      </c>
      <c r="H65" s="32">
        <v>0.9</v>
      </c>
      <c r="I65" s="104">
        <v>24079.62</v>
      </c>
      <c r="J65" s="95">
        <v>24079.62</v>
      </c>
      <c r="K65" s="32">
        <v>1</v>
      </c>
    </row>
    <row r="66" spans="1:11" ht="39.75" customHeight="1">
      <c r="A66" s="67" t="s">
        <v>141</v>
      </c>
      <c r="B66" s="67"/>
      <c r="C66" s="67"/>
      <c r="D66" s="124" t="s">
        <v>143</v>
      </c>
      <c r="E66" s="124"/>
      <c r="F66" s="15"/>
      <c r="G66" s="61"/>
      <c r="H66" s="32"/>
      <c r="I66" s="70">
        <f>I67</f>
        <v>35173796.769999996</v>
      </c>
      <c r="J66" s="94">
        <f>J67</f>
        <v>29573796.77</v>
      </c>
      <c r="K66" s="32"/>
    </row>
    <row r="67" spans="1:11" ht="39.75" customHeight="1">
      <c r="A67" s="67" t="s">
        <v>142</v>
      </c>
      <c r="B67" s="33"/>
      <c r="C67" s="33"/>
      <c r="D67" s="124" t="s">
        <v>143</v>
      </c>
      <c r="E67" s="124"/>
      <c r="F67" s="15"/>
      <c r="G67" s="61"/>
      <c r="H67" s="32"/>
      <c r="I67" s="70">
        <f>I68+I69+I72+I110+I111+I114+I126+I127+I128+I134</f>
        <v>35173796.769999996</v>
      </c>
      <c r="J67" s="70">
        <f>J68+J69+J72+J110+J111+J114+J126+J127+J128+J134</f>
        <v>29573796.77</v>
      </c>
      <c r="K67" s="32"/>
    </row>
    <row r="68" spans="1:11" ht="126">
      <c r="A68" s="33" t="s">
        <v>171</v>
      </c>
      <c r="B68" s="33" t="s">
        <v>45</v>
      </c>
      <c r="C68" s="33" t="s">
        <v>46</v>
      </c>
      <c r="D68" s="110" t="s">
        <v>47</v>
      </c>
      <c r="E68" s="26" t="s">
        <v>158</v>
      </c>
      <c r="F68" s="15" t="s">
        <v>60</v>
      </c>
      <c r="G68" s="61">
        <f>540861+892400</f>
        <v>1433261</v>
      </c>
      <c r="H68" s="32">
        <v>0.623</v>
      </c>
      <c r="I68" s="66">
        <v>9368.42</v>
      </c>
      <c r="J68" s="95">
        <v>9368.42</v>
      </c>
      <c r="K68" s="32">
        <v>0.629</v>
      </c>
    </row>
    <row r="69" spans="1:11" ht="36">
      <c r="A69" s="68">
        <v>1512010</v>
      </c>
      <c r="B69" s="68">
        <v>2010</v>
      </c>
      <c r="C69" s="69" t="s">
        <v>169</v>
      </c>
      <c r="D69" s="65" t="s">
        <v>170</v>
      </c>
      <c r="E69" s="26" t="s">
        <v>63</v>
      </c>
      <c r="F69" s="15"/>
      <c r="G69" s="61"/>
      <c r="H69" s="32"/>
      <c r="I69" s="66">
        <f>I70+I71</f>
        <v>8834321.1600000001</v>
      </c>
      <c r="J69" s="95">
        <f>J70+J71</f>
        <v>3234321.16</v>
      </c>
      <c r="K69" s="32"/>
    </row>
    <row r="70" spans="1:11" ht="120.75" customHeight="1">
      <c r="A70" s="33"/>
      <c r="B70" s="33"/>
      <c r="C70" s="33"/>
      <c r="D70" s="26"/>
      <c r="E70" s="77" t="s">
        <v>155</v>
      </c>
      <c r="F70" s="15" t="s">
        <v>60</v>
      </c>
      <c r="G70" s="61">
        <f>11283357+49350.84</f>
        <v>11332707.84</v>
      </c>
      <c r="H70" s="32">
        <v>4.0000000000000001E-3</v>
      </c>
      <c r="I70" s="66">
        <f>5600000+834321.16</f>
        <v>6434321.1600000001</v>
      </c>
      <c r="J70" s="95">
        <v>834321.16</v>
      </c>
      <c r="K70" s="32">
        <v>0.57199999999999995</v>
      </c>
    </row>
    <row r="71" spans="1:11" ht="82.5" customHeight="1">
      <c r="A71" s="33"/>
      <c r="B71" s="33"/>
      <c r="C71" s="33"/>
      <c r="D71" s="26"/>
      <c r="E71" s="80" t="s">
        <v>156</v>
      </c>
      <c r="F71" s="15">
        <v>2022</v>
      </c>
      <c r="G71" s="61">
        <v>3206813.75</v>
      </c>
      <c r="H71" s="32">
        <v>0</v>
      </c>
      <c r="I71" s="66">
        <v>2400000</v>
      </c>
      <c r="J71" s="95">
        <v>2400000</v>
      </c>
      <c r="K71" s="32">
        <v>0.748</v>
      </c>
    </row>
    <row r="72" spans="1:11" ht="36">
      <c r="A72" s="33" t="s">
        <v>167</v>
      </c>
      <c r="B72" s="33">
        <v>6011</v>
      </c>
      <c r="C72" s="69" t="s">
        <v>108</v>
      </c>
      <c r="D72" s="65" t="s">
        <v>62</v>
      </c>
      <c r="E72" s="26" t="s">
        <v>63</v>
      </c>
      <c r="F72" s="15"/>
      <c r="G72" s="61"/>
      <c r="H72" s="32"/>
      <c r="I72" s="66">
        <f>SUM(I73:I109)</f>
        <v>7050377.7999999998</v>
      </c>
      <c r="J72" s="66">
        <f>SUM(J73:J109)</f>
        <v>7050377.7999999998</v>
      </c>
      <c r="K72" s="32"/>
    </row>
    <row r="73" spans="1:11" ht="36">
      <c r="A73" s="33"/>
      <c r="B73" s="33"/>
      <c r="C73" s="33"/>
      <c r="D73" s="26"/>
      <c r="E73" s="90" t="s">
        <v>64</v>
      </c>
      <c r="F73" s="15" t="s">
        <v>60</v>
      </c>
      <c r="G73" s="61">
        <v>150000</v>
      </c>
      <c r="H73" s="32">
        <v>7.5999999999999998E-2</v>
      </c>
      <c r="I73" s="96">
        <v>138596</v>
      </c>
      <c r="J73" s="95">
        <v>138596</v>
      </c>
      <c r="K73" s="32">
        <v>1</v>
      </c>
    </row>
    <row r="74" spans="1:11" ht="36">
      <c r="A74" s="33"/>
      <c r="B74" s="33"/>
      <c r="C74" s="33"/>
      <c r="D74" s="26"/>
      <c r="E74" s="90" t="s">
        <v>65</v>
      </c>
      <c r="F74" s="15" t="s">
        <v>60</v>
      </c>
      <c r="G74" s="61">
        <v>150000</v>
      </c>
      <c r="H74" s="32">
        <v>7.5999999999999998E-2</v>
      </c>
      <c r="I74" s="96">
        <v>138596</v>
      </c>
      <c r="J74" s="95">
        <v>138596</v>
      </c>
      <c r="K74" s="32">
        <v>1</v>
      </c>
    </row>
    <row r="75" spans="1:11" ht="36">
      <c r="A75" s="33"/>
      <c r="B75" s="33"/>
      <c r="C75" s="33"/>
      <c r="D75" s="26"/>
      <c r="E75" s="90" t="s">
        <v>66</v>
      </c>
      <c r="F75" s="15">
        <v>2022</v>
      </c>
      <c r="G75" s="61">
        <v>150000</v>
      </c>
      <c r="H75" s="32">
        <v>0</v>
      </c>
      <c r="I75" s="96">
        <v>150000</v>
      </c>
      <c r="J75" s="95">
        <v>150000</v>
      </c>
      <c r="K75" s="32">
        <v>1</v>
      </c>
    </row>
    <row r="76" spans="1:11" ht="36">
      <c r="A76" s="33"/>
      <c r="B76" s="33"/>
      <c r="C76" s="33"/>
      <c r="D76" s="26"/>
      <c r="E76" s="90" t="s">
        <v>67</v>
      </c>
      <c r="F76" s="15" t="s">
        <v>60</v>
      </c>
      <c r="G76" s="61">
        <v>100000</v>
      </c>
      <c r="H76" s="32">
        <v>7.9600000000000004E-2</v>
      </c>
      <c r="I76" s="96">
        <v>92033</v>
      </c>
      <c r="J76" s="95">
        <v>92033</v>
      </c>
      <c r="K76" s="32">
        <v>1</v>
      </c>
    </row>
    <row r="77" spans="1:11" ht="54">
      <c r="A77" s="33"/>
      <c r="B77" s="33"/>
      <c r="C77" s="33"/>
      <c r="D77" s="26"/>
      <c r="E77" s="91" t="s">
        <v>68</v>
      </c>
      <c r="F77" s="15">
        <v>2022</v>
      </c>
      <c r="G77" s="61">
        <v>100000</v>
      </c>
      <c r="H77" s="32">
        <v>0</v>
      </c>
      <c r="I77" s="96">
        <v>100000</v>
      </c>
      <c r="J77" s="95">
        <v>100000</v>
      </c>
      <c r="K77" s="32">
        <v>1</v>
      </c>
    </row>
    <row r="78" spans="1:11" ht="36">
      <c r="A78" s="33"/>
      <c r="B78" s="33"/>
      <c r="C78" s="33"/>
      <c r="D78" s="26"/>
      <c r="E78" s="91" t="s">
        <v>69</v>
      </c>
      <c r="F78" s="15">
        <v>2022</v>
      </c>
      <c r="G78" s="61">
        <v>120000</v>
      </c>
      <c r="H78" s="32">
        <v>0</v>
      </c>
      <c r="I78" s="96">
        <v>120000</v>
      </c>
      <c r="J78" s="95">
        <v>120000</v>
      </c>
      <c r="K78" s="32">
        <v>1</v>
      </c>
    </row>
    <row r="79" spans="1:11" ht="54">
      <c r="A79" s="33"/>
      <c r="B79" s="33"/>
      <c r="C79" s="33"/>
      <c r="D79" s="26"/>
      <c r="E79" s="91" t="s">
        <v>70</v>
      </c>
      <c r="F79" s="15">
        <v>2022</v>
      </c>
      <c r="G79" s="61">
        <v>230000</v>
      </c>
      <c r="H79" s="32">
        <v>0</v>
      </c>
      <c r="I79" s="96">
        <v>230000</v>
      </c>
      <c r="J79" s="95">
        <v>230000</v>
      </c>
      <c r="K79" s="32">
        <v>1</v>
      </c>
    </row>
    <row r="80" spans="1:11" ht="36">
      <c r="A80" s="33"/>
      <c r="B80" s="33"/>
      <c r="C80" s="33"/>
      <c r="D80" s="26"/>
      <c r="E80" s="79" t="s">
        <v>154</v>
      </c>
      <c r="F80" s="15">
        <v>2022</v>
      </c>
      <c r="G80" s="61">
        <v>947000</v>
      </c>
      <c r="H80" s="32">
        <v>0</v>
      </c>
      <c r="I80" s="96">
        <v>121966.3</v>
      </c>
      <c r="J80" s="108">
        <v>121966.3</v>
      </c>
      <c r="K80" s="32">
        <v>0.129</v>
      </c>
    </row>
    <row r="81" spans="1:11" ht="54">
      <c r="A81" s="33"/>
      <c r="B81" s="33"/>
      <c r="C81" s="33"/>
      <c r="D81" s="26"/>
      <c r="E81" s="79" t="s">
        <v>168</v>
      </c>
      <c r="F81" s="15" t="s">
        <v>60</v>
      </c>
      <c r="G81" s="61">
        <v>286414.98</v>
      </c>
      <c r="H81" s="32">
        <v>0.307</v>
      </c>
      <c r="I81" s="96">
        <v>198361.46</v>
      </c>
      <c r="J81" s="108">
        <v>198361.46</v>
      </c>
      <c r="K81" s="32">
        <v>1</v>
      </c>
    </row>
    <row r="82" spans="1:11" ht="34.5" customHeight="1">
      <c r="A82" s="33"/>
      <c r="B82" s="33"/>
      <c r="C82" s="33"/>
      <c r="D82" s="26"/>
      <c r="E82" s="89" t="s">
        <v>73</v>
      </c>
      <c r="F82" s="15" t="s">
        <v>60</v>
      </c>
      <c r="G82" s="61">
        <v>100000</v>
      </c>
      <c r="H82" s="32">
        <v>0.10059999999999999</v>
      </c>
      <c r="I82" s="96">
        <v>89932</v>
      </c>
      <c r="J82" s="95">
        <v>89932</v>
      </c>
      <c r="K82" s="32">
        <v>1</v>
      </c>
    </row>
    <row r="83" spans="1:11" ht="36">
      <c r="A83" s="33"/>
      <c r="B83" s="33"/>
      <c r="C83" s="33"/>
      <c r="D83" s="26"/>
      <c r="E83" s="78" t="s">
        <v>174</v>
      </c>
      <c r="F83" s="15">
        <v>2022</v>
      </c>
      <c r="G83" s="61">
        <v>212796.55</v>
      </c>
      <c r="H83" s="32">
        <v>0</v>
      </c>
      <c r="I83" s="96">
        <v>212796.55</v>
      </c>
      <c r="J83" s="108">
        <v>212796.55</v>
      </c>
      <c r="K83" s="32">
        <v>1</v>
      </c>
    </row>
    <row r="84" spans="1:11" ht="36">
      <c r="A84" s="33"/>
      <c r="B84" s="33"/>
      <c r="C84" s="33"/>
      <c r="D84" s="26"/>
      <c r="E84" s="89" t="s">
        <v>89</v>
      </c>
      <c r="F84" s="15">
        <v>2022</v>
      </c>
      <c r="G84" s="61">
        <v>50000</v>
      </c>
      <c r="H84" s="32">
        <v>0</v>
      </c>
      <c r="I84" s="96">
        <v>50000</v>
      </c>
      <c r="J84" s="95">
        <v>50000</v>
      </c>
      <c r="K84" s="32">
        <v>1</v>
      </c>
    </row>
    <row r="85" spans="1:11" ht="36">
      <c r="A85" s="33"/>
      <c r="B85" s="33"/>
      <c r="C85" s="33"/>
      <c r="D85" s="26"/>
      <c r="E85" s="89" t="s">
        <v>75</v>
      </c>
      <c r="F85" s="15" t="s">
        <v>60</v>
      </c>
      <c r="G85" s="61">
        <v>150000</v>
      </c>
      <c r="H85" s="32">
        <v>7.8700000000000006E-2</v>
      </c>
      <c r="I85" s="96">
        <v>138190</v>
      </c>
      <c r="J85" s="95">
        <v>138190</v>
      </c>
      <c r="K85" s="32">
        <v>1</v>
      </c>
    </row>
    <row r="86" spans="1:11" ht="36">
      <c r="A86" s="33"/>
      <c r="B86" s="33"/>
      <c r="C86" s="33"/>
      <c r="D86" s="26"/>
      <c r="E86" s="78" t="s">
        <v>175</v>
      </c>
      <c r="F86" s="15">
        <v>2022</v>
      </c>
      <c r="G86" s="61">
        <v>903751.49</v>
      </c>
      <c r="H86" s="32">
        <v>0</v>
      </c>
      <c r="I86" s="96">
        <v>903751.49</v>
      </c>
      <c r="J86" s="108">
        <v>903751.49</v>
      </c>
      <c r="K86" s="32">
        <v>1</v>
      </c>
    </row>
    <row r="87" spans="1:11" ht="54">
      <c r="A87" s="33"/>
      <c r="B87" s="33"/>
      <c r="C87" s="33"/>
      <c r="D87" s="26"/>
      <c r="E87" s="91" t="s">
        <v>91</v>
      </c>
      <c r="F87" s="15" t="s">
        <v>60</v>
      </c>
      <c r="G87" s="61">
        <v>140000</v>
      </c>
      <c r="H87" s="32">
        <v>8.1500000000000003E-2</v>
      </c>
      <c r="I87" s="96">
        <v>128577</v>
      </c>
      <c r="J87" s="95">
        <v>128577</v>
      </c>
      <c r="K87" s="32">
        <v>1</v>
      </c>
    </row>
    <row r="88" spans="1:11" ht="36">
      <c r="A88" s="33"/>
      <c r="B88" s="33"/>
      <c r="C88" s="33"/>
      <c r="D88" s="26"/>
      <c r="E88" s="89" t="s">
        <v>74</v>
      </c>
      <c r="F88" s="15" t="s">
        <v>60</v>
      </c>
      <c r="G88" s="61">
        <v>400000</v>
      </c>
      <c r="H88" s="32">
        <v>7.1999999999999995E-2</v>
      </c>
      <c r="I88" s="96">
        <v>371069</v>
      </c>
      <c r="J88" s="95">
        <v>371069</v>
      </c>
      <c r="K88" s="32">
        <v>1</v>
      </c>
    </row>
    <row r="89" spans="1:11" ht="36">
      <c r="A89" s="33"/>
      <c r="B89" s="33"/>
      <c r="C89" s="33"/>
      <c r="D89" s="26"/>
      <c r="E89" s="91" t="s">
        <v>71</v>
      </c>
      <c r="F89" s="15">
        <v>2022</v>
      </c>
      <c r="G89" s="61">
        <v>50000</v>
      </c>
      <c r="H89" s="32">
        <v>0</v>
      </c>
      <c r="I89" s="96">
        <v>50000</v>
      </c>
      <c r="J89" s="95">
        <v>50000</v>
      </c>
      <c r="K89" s="32">
        <v>1</v>
      </c>
    </row>
    <row r="90" spans="1:11" ht="54">
      <c r="A90" s="33"/>
      <c r="B90" s="33"/>
      <c r="C90" s="33"/>
      <c r="D90" s="26"/>
      <c r="E90" s="91" t="s">
        <v>76</v>
      </c>
      <c r="F90" s="15" t="s">
        <v>60</v>
      </c>
      <c r="G90" s="61">
        <v>300000</v>
      </c>
      <c r="H90" s="32">
        <v>4.19E-2</v>
      </c>
      <c r="I90" s="96">
        <v>287415</v>
      </c>
      <c r="J90" s="95">
        <v>287415</v>
      </c>
      <c r="K90" s="32">
        <v>1</v>
      </c>
    </row>
    <row r="91" spans="1:11" ht="54">
      <c r="A91" s="33"/>
      <c r="B91" s="33"/>
      <c r="C91" s="33"/>
      <c r="D91" s="26"/>
      <c r="E91" s="78" t="s">
        <v>153</v>
      </c>
      <c r="F91" s="15">
        <v>2022</v>
      </c>
      <c r="G91" s="61">
        <v>250000</v>
      </c>
      <c r="H91" s="32">
        <v>0</v>
      </c>
      <c r="I91" s="96">
        <v>250000</v>
      </c>
      <c r="J91" s="108">
        <v>250000</v>
      </c>
      <c r="K91" s="32">
        <v>1</v>
      </c>
    </row>
    <row r="92" spans="1:11" ht="54">
      <c r="A92" s="33"/>
      <c r="B92" s="33"/>
      <c r="C92" s="33"/>
      <c r="D92" s="26"/>
      <c r="E92" s="91" t="s">
        <v>90</v>
      </c>
      <c r="F92" s="15">
        <v>2022</v>
      </c>
      <c r="G92" s="61">
        <v>50000</v>
      </c>
      <c r="H92" s="32">
        <v>0</v>
      </c>
      <c r="I92" s="96">
        <v>50000</v>
      </c>
      <c r="J92" s="95">
        <v>50000</v>
      </c>
      <c r="K92" s="32">
        <v>1</v>
      </c>
    </row>
    <row r="93" spans="1:11" ht="36">
      <c r="A93" s="33"/>
      <c r="B93" s="33"/>
      <c r="C93" s="33"/>
      <c r="D93" s="26"/>
      <c r="E93" s="90" t="s">
        <v>72</v>
      </c>
      <c r="F93" s="15">
        <v>2022</v>
      </c>
      <c r="G93" s="61">
        <v>60000</v>
      </c>
      <c r="H93" s="32">
        <v>0</v>
      </c>
      <c r="I93" s="96">
        <v>60000</v>
      </c>
      <c r="J93" s="95">
        <v>60000</v>
      </c>
      <c r="K93" s="32">
        <v>1</v>
      </c>
    </row>
    <row r="94" spans="1:11" ht="54">
      <c r="A94" s="33"/>
      <c r="B94" s="33"/>
      <c r="C94" s="33"/>
      <c r="D94" s="26"/>
      <c r="E94" s="89" t="s">
        <v>77</v>
      </c>
      <c r="F94" s="15">
        <v>2022</v>
      </c>
      <c r="G94" s="61">
        <v>150000</v>
      </c>
      <c r="H94" s="32">
        <v>0</v>
      </c>
      <c r="I94" s="96">
        <v>150000</v>
      </c>
      <c r="J94" s="95">
        <v>150000</v>
      </c>
      <c r="K94" s="32">
        <v>1</v>
      </c>
    </row>
    <row r="95" spans="1:11" ht="36">
      <c r="A95" s="33"/>
      <c r="B95" s="33"/>
      <c r="C95" s="33"/>
      <c r="D95" s="26"/>
      <c r="E95" s="89" t="s">
        <v>78</v>
      </c>
      <c r="F95" s="15">
        <v>2022</v>
      </c>
      <c r="G95" s="61">
        <v>175000</v>
      </c>
      <c r="H95" s="32">
        <v>0</v>
      </c>
      <c r="I95" s="96">
        <v>175000</v>
      </c>
      <c r="J95" s="95">
        <v>175000</v>
      </c>
      <c r="K95" s="32">
        <v>1</v>
      </c>
    </row>
    <row r="96" spans="1:11" ht="36">
      <c r="A96" s="33"/>
      <c r="B96" s="33"/>
      <c r="C96" s="33"/>
      <c r="D96" s="26"/>
      <c r="E96" s="89" t="s">
        <v>79</v>
      </c>
      <c r="F96" s="15">
        <v>2022</v>
      </c>
      <c r="G96" s="61">
        <v>300000</v>
      </c>
      <c r="H96" s="32">
        <v>0</v>
      </c>
      <c r="I96" s="96">
        <v>300000</v>
      </c>
      <c r="J96" s="95">
        <v>300000</v>
      </c>
      <c r="K96" s="32">
        <v>1</v>
      </c>
    </row>
    <row r="97" spans="1:11" ht="36">
      <c r="A97" s="33"/>
      <c r="B97" s="33"/>
      <c r="C97" s="33"/>
      <c r="D97" s="26"/>
      <c r="E97" s="89" t="s">
        <v>80</v>
      </c>
      <c r="F97" s="15" t="s">
        <v>60</v>
      </c>
      <c r="G97" s="61">
        <v>200000</v>
      </c>
      <c r="H97" s="32">
        <v>7.5499999999999998E-2</v>
      </c>
      <c r="I97" s="96">
        <v>184898</v>
      </c>
      <c r="J97" s="95">
        <v>184898</v>
      </c>
      <c r="K97" s="32">
        <v>1</v>
      </c>
    </row>
    <row r="98" spans="1:11" ht="54">
      <c r="A98" s="33"/>
      <c r="B98" s="33"/>
      <c r="C98" s="33"/>
      <c r="D98" s="26"/>
      <c r="E98" s="91" t="s">
        <v>81</v>
      </c>
      <c r="F98" s="15">
        <v>2022</v>
      </c>
      <c r="G98" s="61">
        <v>50000</v>
      </c>
      <c r="H98" s="32">
        <v>0</v>
      </c>
      <c r="I98" s="96">
        <v>50000</v>
      </c>
      <c r="J98" s="95">
        <v>50000</v>
      </c>
      <c r="K98" s="32">
        <v>1</v>
      </c>
    </row>
    <row r="99" spans="1:11" ht="36">
      <c r="A99" s="33"/>
      <c r="B99" s="33"/>
      <c r="C99" s="33"/>
      <c r="D99" s="26"/>
      <c r="E99" s="91" t="s">
        <v>82</v>
      </c>
      <c r="F99" s="15" t="s">
        <v>60</v>
      </c>
      <c r="G99" s="61">
        <v>100000</v>
      </c>
      <c r="H99" s="32">
        <v>7.9600000000000004E-2</v>
      </c>
      <c r="I99" s="96">
        <v>92033</v>
      </c>
      <c r="J99" s="95">
        <v>92033</v>
      </c>
      <c r="K99" s="32">
        <v>1</v>
      </c>
    </row>
    <row r="100" spans="1:11" ht="54">
      <c r="A100" s="33"/>
      <c r="B100" s="33"/>
      <c r="C100" s="33"/>
      <c r="D100" s="26"/>
      <c r="E100" s="91" t="s">
        <v>83</v>
      </c>
      <c r="F100" s="15">
        <v>2022</v>
      </c>
      <c r="G100" s="61">
        <v>100000</v>
      </c>
      <c r="H100" s="32">
        <v>0</v>
      </c>
      <c r="I100" s="96">
        <v>100000</v>
      </c>
      <c r="J100" s="95">
        <v>100000</v>
      </c>
      <c r="K100" s="32">
        <v>1</v>
      </c>
    </row>
    <row r="101" spans="1:11" ht="36">
      <c r="A101" s="33"/>
      <c r="B101" s="33"/>
      <c r="C101" s="33"/>
      <c r="D101" s="26"/>
      <c r="E101" s="91" t="s">
        <v>84</v>
      </c>
      <c r="F101" s="15" t="s">
        <v>60</v>
      </c>
      <c r="G101" s="61">
        <v>100000</v>
      </c>
      <c r="H101" s="32">
        <v>0.10059999999999999</v>
      </c>
      <c r="I101" s="96">
        <v>89932</v>
      </c>
      <c r="J101" s="95">
        <v>89932</v>
      </c>
      <c r="K101" s="32">
        <v>1</v>
      </c>
    </row>
    <row r="102" spans="1:11" ht="54">
      <c r="A102" s="33"/>
      <c r="B102" s="33"/>
      <c r="C102" s="33"/>
      <c r="D102" s="26"/>
      <c r="E102" s="89" t="s">
        <v>85</v>
      </c>
      <c r="F102" s="15" t="s">
        <v>60</v>
      </c>
      <c r="G102" s="61">
        <v>250000</v>
      </c>
      <c r="H102" s="32">
        <v>4.7199999999999999E-2</v>
      </c>
      <c r="I102" s="96">
        <v>238190</v>
      </c>
      <c r="J102" s="95">
        <v>238190</v>
      </c>
      <c r="K102" s="32">
        <v>1</v>
      </c>
    </row>
    <row r="103" spans="1:11" ht="54">
      <c r="A103" s="33"/>
      <c r="B103" s="33"/>
      <c r="C103" s="33"/>
      <c r="D103" s="26"/>
      <c r="E103" s="90" t="s">
        <v>105</v>
      </c>
      <c r="F103" s="15" t="s">
        <v>60</v>
      </c>
      <c r="G103" s="61">
        <v>717746</v>
      </c>
      <c r="H103" s="32">
        <v>4.2999999999999997E-2</v>
      </c>
      <c r="I103" s="96">
        <v>319069</v>
      </c>
      <c r="J103" s="95">
        <v>319069</v>
      </c>
      <c r="K103" s="32">
        <v>0.48759999999999998</v>
      </c>
    </row>
    <row r="104" spans="1:11" ht="36">
      <c r="A104" s="33"/>
      <c r="B104" s="33"/>
      <c r="C104" s="33"/>
      <c r="D104" s="26"/>
      <c r="E104" s="91" t="s">
        <v>176</v>
      </c>
      <c r="F104" s="15" t="s">
        <v>60</v>
      </c>
      <c r="G104" s="61">
        <v>140000</v>
      </c>
      <c r="H104" s="32">
        <v>8.6999999999999994E-2</v>
      </c>
      <c r="I104" s="96">
        <v>127802</v>
      </c>
      <c r="J104" s="95">
        <v>127802</v>
      </c>
      <c r="K104" s="32">
        <v>1</v>
      </c>
    </row>
    <row r="105" spans="1:11" ht="54">
      <c r="A105" s="33"/>
      <c r="B105" s="33"/>
      <c r="C105" s="33"/>
      <c r="D105" s="26"/>
      <c r="E105" s="91" t="s">
        <v>86</v>
      </c>
      <c r="F105" s="15">
        <v>2022</v>
      </c>
      <c r="G105" s="61">
        <v>375100</v>
      </c>
      <c r="H105" s="32">
        <v>0</v>
      </c>
      <c r="I105" s="96">
        <v>375100</v>
      </c>
      <c r="J105" s="95">
        <v>375100</v>
      </c>
      <c r="K105" s="32">
        <v>1</v>
      </c>
    </row>
    <row r="106" spans="1:11" ht="36">
      <c r="A106" s="33"/>
      <c r="B106" s="33"/>
      <c r="C106" s="33"/>
      <c r="D106" s="26"/>
      <c r="E106" s="89" t="s">
        <v>87</v>
      </c>
      <c r="F106" s="15" t="s">
        <v>60</v>
      </c>
      <c r="G106" s="61">
        <v>150000</v>
      </c>
      <c r="H106" s="32">
        <v>7.22E-2</v>
      </c>
      <c r="I106" s="96">
        <v>139158</v>
      </c>
      <c r="J106" s="95">
        <v>139158</v>
      </c>
      <c r="K106" s="32">
        <v>1</v>
      </c>
    </row>
    <row r="107" spans="1:11" ht="54">
      <c r="A107" s="33"/>
      <c r="B107" s="33"/>
      <c r="C107" s="33"/>
      <c r="D107" s="26"/>
      <c r="E107" s="91" t="s">
        <v>106</v>
      </c>
      <c r="F107" s="15" t="s">
        <v>60</v>
      </c>
      <c r="G107" s="61">
        <v>403724</v>
      </c>
      <c r="H107" s="32">
        <v>5.5599999999999997E-2</v>
      </c>
      <c r="I107" s="96">
        <v>403724</v>
      </c>
      <c r="J107" s="95">
        <v>403724</v>
      </c>
      <c r="K107" s="32">
        <v>1</v>
      </c>
    </row>
    <row r="108" spans="1:11" ht="36">
      <c r="A108" s="33"/>
      <c r="B108" s="33"/>
      <c r="C108" s="33"/>
      <c r="D108" s="26"/>
      <c r="E108" s="89" t="s">
        <v>92</v>
      </c>
      <c r="F108" s="15" t="s">
        <v>60</v>
      </c>
      <c r="G108" s="61">
        <v>202069.68</v>
      </c>
      <c r="H108" s="32">
        <v>7.6600000000000001E-2</v>
      </c>
      <c r="I108" s="96">
        <v>186580</v>
      </c>
      <c r="J108" s="95">
        <v>186580</v>
      </c>
      <c r="K108" s="32">
        <v>1</v>
      </c>
    </row>
    <row r="109" spans="1:11" ht="54">
      <c r="A109" s="33"/>
      <c r="B109" s="33"/>
      <c r="C109" s="33"/>
      <c r="D109" s="26"/>
      <c r="E109" s="89" t="s">
        <v>93</v>
      </c>
      <c r="F109" s="15" t="s">
        <v>60</v>
      </c>
      <c r="G109" s="61">
        <v>250000</v>
      </c>
      <c r="H109" s="32">
        <v>4.9500000000000002E-2</v>
      </c>
      <c r="I109" s="96">
        <v>237608</v>
      </c>
      <c r="J109" s="95">
        <v>237608</v>
      </c>
      <c r="K109" s="32">
        <v>1</v>
      </c>
    </row>
    <row r="110" spans="1:11" ht="54">
      <c r="A110" s="68">
        <v>1516013</v>
      </c>
      <c r="B110" s="68">
        <v>6013</v>
      </c>
      <c r="C110" s="69" t="s">
        <v>37</v>
      </c>
      <c r="D110" s="65" t="s">
        <v>107</v>
      </c>
      <c r="E110" s="26" t="s">
        <v>144</v>
      </c>
      <c r="F110" s="15">
        <v>2022</v>
      </c>
      <c r="G110" s="61">
        <v>1652458</v>
      </c>
      <c r="H110" s="32">
        <v>0</v>
      </c>
      <c r="I110" s="66">
        <v>50000</v>
      </c>
      <c r="J110" s="95">
        <v>50000</v>
      </c>
      <c r="K110" s="32">
        <v>0.03</v>
      </c>
    </row>
    <row r="111" spans="1:11" ht="36">
      <c r="A111" s="68">
        <v>1516015</v>
      </c>
      <c r="B111" s="68" t="s">
        <v>112</v>
      </c>
      <c r="C111" s="68" t="s">
        <v>37</v>
      </c>
      <c r="D111" s="65" t="s">
        <v>113</v>
      </c>
      <c r="E111" s="26" t="s">
        <v>63</v>
      </c>
      <c r="F111" s="15"/>
      <c r="G111" s="61"/>
      <c r="H111" s="32"/>
      <c r="I111" s="66">
        <f>I112+I113</f>
        <v>2200038.56</v>
      </c>
      <c r="J111" s="95">
        <f>J112+J113</f>
        <v>2200038.56</v>
      </c>
      <c r="K111" s="32"/>
    </row>
    <row r="112" spans="1:11" ht="36">
      <c r="A112" s="33"/>
      <c r="B112" s="33"/>
      <c r="C112" s="33"/>
      <c r="D112" s="26"/>
      <c r="E112" s="77" t="s">
        <v>145</v>
      </c>
      <c r="F112" s="15" t="s">
        <v>60</v>
      </c>
      <c r="G112" s="61">
        <v>1150000</v>
      </c>
      <c r="H112" s="32">
        <v>4.2999999999999997E-2</v>
      </c>
      <c r="I112" s="66">
        <v>1100019.28</v>
      </c>
      <c r="J112" s="95">
        <v>1100019.28</v>
      </c>
      <c r="K112" s="32">
        <v>1</v>
      </c>
    </row>
    <row r="113" spans="1:11" ht="36">
      <c r="A113" s="33"/>
      <c r="B113" s="33"/>
      <c r="C113" s="33"/>
      <c r="D113" s="26"/>
      <c r="E113" s="77" t="s">
        <v>146</v>
      </c>
      <c r="F113" s="15" t="s">
        <v>60</v>
      </c>
      <c r="G113" s="61">
        <v>1150000</v>
      </c>
      <c r="H113" s="32">
        <v>4.2999999999999997E-2</v>
      </c>
      <c r="I113" s="66">
        <v>1100019.28</v>
      </c>
      <c r="J113" s="95">
        <v>1100019.28</v>
      </c>
      <c r="K113" s="32">
        <v>1</v>
      </c>
    </row>
    <row r="114" spans="1:11" ht="36">
      <c r="A114" s="68">
        <v>1516030</v>
      </c>
      <c r="B114" s="68">
        <v>6030</v>
      </c>
      <c r="C114" s="68" t="s">
        <v>37</v>
      </c>
      <c r="D114" s="65" t="s">
        <v>38</v>
      </c>
      <c r="E114" s="26" t="s">
        <v>63</v>
      </c>
      <c r="F114" s="15"/>
      <c r="G114" s="61"/>
      <c r="H114" s="32"/>
      <c r="I114" s="66">
        <f>SUM(I115:I125)</f>
        <v>6061951.1600000001</v>
      </c>
      <c r="J114" s="95">
        <f>SUM(J115:J125)</f>
        <v>6061951.1600000001</v>
      </c>
      <c r="K114" s="32"/>
    </row>
    <row r="115" spans="1:11" ht="54">
      <c r="A115" s="33"/>
      <c r="B115" s="33"/>
      <c r="C115" s="33"/>
      <c r="D115" s="26"/>
      <c r="E115" s="77" t="s">
        <v>147</v>
      </c>
      <c r="F115" s="15" t="s">
        <v>60</v>
      </c>
      <c r="G115" s="61">
        <f>3130168.22+48900</f>
        <v>3179068.22</v>
      </c>
      <c r="H115" s="32">
        <v>1.4999999999999999E-2</v>
      </c>
      <c r="I115" s="66">
        <v>3130168.22</v>
      </c>
      <c r="J115" s="95">
        <v>3130168.22</v>
      </c>
      <c r="K115" s="32">
        <v>1</v>
      </c>
    </row>
    <row r="116" spans="1:11" ht="90">
      <c r="A116" s="33"/>
      <c r="B116" s="33"/>
      <c r="C116" s="33"/>
      <c r="D116" s="26"/>
      <c r="E116" s="77" t="s">
        <v>148</v>
      </c>
      <c r="F116" s="15">
        <v>2022</v>
      </c>
      <c r="G116" s="61">
        <v>350000</v>
      </c>
      <c r="H116" s="32">
        <v>0</v>
      </c>
      <c r="I116" s="66">
        <v>350000</v>
      </c>
      <c r="J116" s="95">
        <v>350000</v>
      </c>
      <c r="K116" s="32">
        <v>1</v>
      </c>
    </row>
    <row r="117" spans="1:11" ht="72">
      <c r="A117" s="33"/>
      <c r="B117" s="33"/>
      <c r="C117" s="33"/>
      <c r="D117" s="26"/>
      <c r="E117" s="26" t="s">
        <v>149</v>
      </c>
      <c r="F117" s="15" t="s">
        <v>60</v>
      </c>
      <c r="G117" s="61">
        <f>1015720+49500</f>
        <v>1065220</v>
      </c>
      <c r="H117" s="32">
        <v>4.5999999999999999E-2</v>
      </c>
      <c r="I117" s="66">
        <v>1015720</v>
      </c>
      <c r="J117" s="95">
        <v>1015720</v>
      </c>
      <c r="K117" s="32">
        <v>0.93899999999999995</v>
      </c>
    </row>
    <row r="118" spans="1:11" ht="54">
      <c r="A118" s="33"/>
      <c r="B118" s="33"/>
      <c r="C118" s="33"/>
      <c r="D118" s="26"/>
      <c r="E118" s="90" t="s">
        <v>177</v>
      </c>
      <c r="F118" s="15">
        <v>2022</v>
      </c>
      <c r="G118" s="61">
        <v>105735.81</v>
      </c>
      <c r="H118" s="32">
        <v>0</v>
      </c>
      <c r="I118" s="96">
        <v>105735.81</v>
      </c>
      <c r="J118" s="108">
        <v>105735.81</v>
      </c>
      <c r="K118" s="32">
        <v>1</v>
      </c>
    </row>
    <row r="119" spans="1:11" ht="54">
      <c r="A119" s="33"/>
      <c r="B119" s="33"/>
      <c r="C119" s="33"/>
      <c r="D119" s="26"/>
      <c r="E119" s="93" t="s">
        <v>117</v>
      </c>
      <c r="F119" s="15" t="s">
        <v>60</v>
      </c>
      <c r="G119" s="61">
        <v>100000</v>
      </c>
      <c r="H119" s="32">
        <v>8.8999999999999996E-2</v>
      </c>
      <c r="I119" s="96">
        <v>91093.37</v>
      </c>
      <c r="J119" s="108">
        <v>91093.37</v>
      </c>
      <c r="K119" s="32">
        <v>1</v>
      </c>
    </row>
    <row r="120" spans="1:11" ht="54">
      <c r="A120" s="33"/>
      <c r="B120" s="33"/>
      <c r="C120" s="33"/>
      <c r="D120" s="26"/>
      <c r="E120" s="93" t="s">
        <v>118</v>
      </c>
      <c r="F120" s="15" t="s">
        <v>60</v>
      </c>
      <c r="G120" s="61">
        <v>160000</v>
      </c>
      <c r="H120" s="32">
        <v>7.0999999999999994E-2</v>
      </c>
      <c r="I120" s="96">
        <v>148644</v>
      </c>
      <c r="J120" s="108">
        <v>148644</v>
      </c>
      <c r="K120" s="32">
        <v>1</v>
      </c>
    </row>
    <row r="121" spans="1:11" ht="54">
      <c r="A121" s="33"/>
      <c r="B121" s="33"/>
      <c r="C121" s="33"/>
      <c r="D121" s="26"/>
      <c r="E121" s="93" t="s">
        <v>119</v>
      </c>
      <c r="F121" s="15" t="s">
        <v>60</v>
      </c>
      <c r="G121" s="61">
        <v>350000</v>
      </c>
      <c r="H121" s="32">
        <v>5.8999999999999997E-2</v>
      </c>
      <c r="I121" s="96">
        <v>329491.84000000003</v>
      </c>
      <c r="J121" s="108">
        <v>329491.84000000003</v>
      </c>
      <c r="K121" s="32">
        <v>1</v>
      </c>
    </row>
    <row r="122" spans="1:11" ht="54">
      <c r="A122" s="33"/>
      <c r="B122" s="33"/>
      <c r="C122" s="33"/>
      <c r="D122" s="26"/>
      <c r="E122" s="93" t="s">
        <v>121</v>
      </c>
      <c r="F122" s="15" t="s">
        <v>60</v>
      </c>
      <c r="G122" s="61">
        <v>200000</v>
      </c>
      <c r="H122" s="32">
        <v>6.7000000000000004E-2</v>
      </c>
      <c r="I122" s="96">
        <v>186640.05</v>
      </c>
      <c r="J122" s="108">
        <v>186640.05</v>
      </c>
      <c r="K122" s="32">
        <v>1</v>
      </c>
    </row>
    <row r="123" spans="1:11" ht="54">
      <c r="A123" s="33"/>
      <c r="B123" s="33"/>
      <c r="C123" s="33"/>
      <c r="D123" s="26"/>
      <c r="E123" s="93" t="s">
        <v>122</v>
      </c>
      <c r="F123" s="15" t="s">
        <v>60</v>
      </c>
      <c r="G123" s="61">
        <v>60000</v>
      </c>
      <c r="H123" s="32">
        <v>4.5999999999999999E-2</v>
      </c>
      <c r="I123" s="96">
        <v>57260</v>
      </c>
      <c r="J123" s="108">
        <v>57260</v>
      </c>
      <c r="K123" s="32">
        <v>1</v>
      </c>
    </row>
    <row r="124" spans="1:11" ht="54">
      <c r="A124" s="33"/>
      <c r="B124" s="33"/>
      <c r="C124" s="33"/>
      <c r="D124" s="26"/>
      <c r="E124" s="91" t="s">
        <v>127</v>
      </c>
      <c r="F124" s="15" t="s">
        <v>60</v>
      </c>
      <c r="G124" s="61">
        <v>977461</v>
      </c>
      <c r="H124" s="32">
        <v>4.2999999999999997E-2</v>
      </c>
      <c r="I124" s="96">
        <v>458427.97</v>
      </c>
      <c r="J124" s="108">
        <v>458427.97</v>
      </c>
      <c r="K124" s="32">
        <v>0.51200000000000001</v>
      </c>
    </row>
    <row r="125" spans="1:11" ht="54">
      <c r="A125" s="33"/>
      <c r="B125" s="33"/>
      <c r="C125" s="33"/>
      <c r="D125" s="26"/>
      <c r="E125" s="91" t="s">
        <v>128</v>
      </c>
      <c r="F125" s="15" t="s">
        <v>60</v>
      </c>
      <c r="G125" s="61">
        <v>200000</v>
      </c>
      <c r="H125" s="32">
        <v>5.6000000000000001E-2</v>
      </c>
      <c r="I125" s="96">
        <v>188769.9</v>
      </c>
      <c r="J125" s="108">
        <v>188769.9</v>
      </c>
      <c r="K125" s="32">
        <v>1</v>
      </c>
    </row>
    <row r="126" spans="1:11" ht="54">
      <c r="A126" s="68">
        <v>1517310</v>
      </c>
      <c r="B126" s="68">
        <v>7310</v>
      </c>
      <c r="C126" s="69" t="s">
        <v>150</v>
      </c>
      <c r="D126" s="65" t="s">
        <v>151</v>
      </c>
      <c r="E126" s="26" t="s">
        <v>152</v>
      </c>
      <c r="F126" s="15">
        <v>2022</v>
      </c>
      <c r="G126" s="61">
        <v>350000</v>
      </c>
      <c r="H126" s="32">
        <v>0</v>
      </c>
      <c r="I126" s="66">
        <v>350000</v>
      </c>
      <c r="J126" s="95">
        <v>350000</v>
      </c>
      <c r="K126" s="32">
        <v>1</v>
      </c>
    </row>
    <row r="127" spans="1:11" ht="144">
      <c r="A127" s="68">
        <v>1517330</v>
      </c>
      <c r="B127" s="68">
        <v>7330</v>
      </c>
      <c r="C127" s="69" t="s">
        <v>150</v>
      </c>
      <c r="D127" s="65" t="s">
        <v>157</v>
      </c>
      <c r="E127" s="26" t="s">
        <v>159</v>
      </c>
      <c r="F127" s="15" t="s">
        <v>60</v>
      </c>
      <c r="G127" s="61">
        <f>4326443+49955.07</f>
        <v>4376398.07</v>
      </c>
      <c r="H127" s="32">
        <v>1.0999999999999999E-2</v>
      </c>
      <c r="I127" s="66">
        <v>2310376.9300000002</v>
      </c>
      <c r="J127" s="95">
        <v>2310376.9300000002</v>
      </c>
      <c r="K127" s="32">
        <v>0.52800000000000002</v>
      </c>
    </row>
    <row r="128" spans="1:11" ht="54">
      <c r="A128" s="68">
        <v>1517370</v>
      </c>
      <c r="B128" s="68">
        <v>7370</v>
      </c>
      <c r="C128" s="69" t="s">
        <v>131</v>
      </c>
      <c r="D128" s="65" t="s">
        <v>132</v>
      </c>
      <c r="E128" s="26" t="s">
        <v>63</v>
      </c>
      <c r="F128" s="15"/>
      <c r="G128" s="61"/>
      <c r="H128" s="32"/>
      <c r="I128" s="66">
        <f>I129+I130+I131+I132+I133</f>
        <v>6414377.8799999999</v>
      </c>
      <c r="J128" s="66">
        <f>J129+J130+J131+J132+J133</f>
        <v>6414377.8799999999</v>
      </c>
      <c r="K128" s="32"/>
    </row>
    <row r="129" spans="1:11" ht="36">
      <c r="A129" s="33"/>
      <c r="B129" s="33"/>
      <c r="C129" s="33"/>
      <c r="D129" s="26"/>
      <c r="E129" s="79" t="s">
        <v>160</v>
      </c>
      <c r="F129" s="15">
        <v>2022</v>
      </c>
      <c r="G129" s="61">
        <v>7950254.8499999996</v>
      </c>
      <c r="H129" s="32">
        <v>0</v>
      </c>
      <c r="I129" s="96">
        <v>5730254.8499999996</v>
      </c>
      <c r="J129" s="108">
        <v>5730254.8499999996</v>
      </c>
      <c r="K129" s="32">
        <v>1</v>
      </c>
    </row>
    <row r="130" spans="1:11" ht="36">
      <c r="A130" s="33"/>
      <c r="B130" s="33"/>
      <c r="C130" s="33"/>
      <c r="D130" s="26"/>
      <c r="E130" s="81" t="s">
        <v>161</v>
      </c>
      <c r="F130" s="15" t="s">
        <v>60</v>
      </c>
      <c r="G130" s="61">
        <v>365000</v>
      </c>
      <c r="H130" s="32">
        <v>0.89800000000000002</v>
      </c>
      <c r="I130" s="96">
        <v>37107</v>
      </c>
      <c r="J130" s="108">
        <v>37107</v>
      </c>
      <c r="K130" s="32">
        <v>1</v>
      </c>
    </row>
    <row r="131" spans="1:11" ht="72">
      <c r="A131" s="33"/>
      <c r="B131" s="33"/>
      <c r="C131" s="33"/>
      <c r="D131" s="26"/>
      <c r="E131" s="80" t="s">
        <v>162</v>
      </c>
      <c r="F131" s="15" t="s">
        <v>60</v>
      </c>
      <c r="G131" s="61">
        <f>5190045.92+810000</f>
        <v>6000045.9199999999</v>
      </c>
      <c r="H131" s="32">
        <v>0.13500000000000001</v>
      </c>
      <c r="I131" s="96">
        <v>190045.92</v>
      </c>
      <c r="J131" s="108">
        <v>190045.92</v>
      </c>
      <c r="K131" s="32">
        <v>0.16700000000000001</v>
      </c>
    </row>
    <row r="132" spans="1:11" ht="36">
      <c r="A132" s="33"/>
      <c r="B132" s="33"/>
      <c r="C132" s="33"/>
      <c r="D132" s="26"/>
      <c r="E132" s="77" t="s">
        <v>163</v>
      </c>
      <c r="F132" s="15" t="s">
        <v>60</v>
      </c>
      <c r="G132" s="61"/>
      <c r="H132" s="32"/>
      <c r="I132" s="96">
        <v>156970.10999999999</v>
      </c>
      <c r="J132" s="108">
        <v>156970.10999999999</v>
      </c>
      <c r="K132" s="32"/>
    </row>
    <row r="133" spans="1:11" ht="54">
      <c r="A133" s="33"/>
      <c r="B133" s="33"/>
      <c r="C133" s="33"/>
      <c r="D133" s="26"/>
      <c r="E133" s="26" t="s">
        <v>164</v>
      </c>
      <c r="F133" s="15" t="s">
        <v>60</v>
      </c>
      <c r="G133" s="61">
        <f>300000+255000</f>
        <v>555000</v>
      </c>
      <c r="H133" s="32">
        <v>0.45900000000000002</v>
      </c>
      <c r="I133" s="66">
        <v>300000</v>
      </c>
      <c r="J133" s="95">
        <v>300000</v>
      </c>
      <c r="K133" s="32">
        <v>1</v>
      </c>
    </row>
    <row r="134" spans="1:11">
      <c r="A134" s="68">
        <v>1517640</v>
      </c>
      <c r="B134" s="68">
        <v>7640</v>
      </c>
      <c r="C134" s="69" t="s">
        <v>134</v>
      </c>
      <c r="D134" s="65" t="s">
        <v>135</v>
      </c>
      <c r="E134" s="26" t="s">
        <v>29</v>
      </c>
      <c r="F134" s="15"/>
      <c r="G134" s="61"/>
      <c r="H134" s="32"/>
      <c r="I134" s="66">
        <f>SUM(I135:I139)</f>
        <v>1892984.8599999999</v>
      </c>
      <c r="J134" s="95">
        <f>SUM(J135:J139)</f>
        <v>1892984.8599999999</v>
      </c>
      <c r="K134" s="32">
        <v>0.33500000000000002</v>
      </c>
    </row>
    <row r="135" spans="1:11" ht="36">
      <c r="A135" s="68"/>
      <c r="B135" s="68"/>
      <c r="C135" s="69"/>
      <c r="D135" s="65"/>
      <c r="E135" s="26" t="s">
        <v>165</v>
      </c>
      <c r="F135" s="15" t="s">
        <v>60</v>
      </c>
      <c r="G135" s="61">
        <f>1470000+22484.21</f>
        <v>1492484.21</v>
      </c>
      <c r="H135" s="32">
        <v>1.4999999999999999E-2</v>
      </c>
      <c r="I135" s="66">
        <v>477515.88</v>
      </c>
      <c r="J135" s="95">
        <v>477515.88</v>
      </c>
      <c r="K135" s="32">
        <v>0.33500000000000002</v>
      </c>
    </row>
    <row r="136" spans="1:11" ht="36">
      <c r="A136" s="33"/>
      <c r="B136" s="33"/>
      <c r="C136" s="33"/>
      <c r="D136" s="26"/>
      <c r="E136" s="90" t="s">
        <v>136</v>
      </c>
      <c r="F136" s="15" t="s">
        <v>60</v>
      </c>
      <c r="G136" s="61">
        <v>390000</v>
      </c>
      <c r="H136" s="32">
        <v>8.5999999999999993E-2</v>
      </c>
      <c r="I136" s="96">
        <v>356325</v>
      </c>
      <c r="J136" s="108">
        <v>356325</v>
      </c>
      <c r="K136" s="32">
        <v>1</v>
      </c>
    </row>
    <row r="137" spans="1:11" ht="36">
      <c r="A137" s="33"/>
      <c r="B137" s="33"/>
      <c r="C137" s="33"/>
      <c r="D137" s="26"/>
      <c r="E137" s="89" t="s">
        <v>137</v>
      </c>
      <c r="F137" s="15" t="s">
        <v>60</v>
      </c>
      <c r="G137" s="61">
        <v>700000</v>
      </c>
      <c r="H137" s="32">
        <v>3.5000000000000003E-2</v>
      </c>
      <c r="I137" s="96">
        <v>675427</v>
      </c>
      <c r="J137" s="108">
        <v>675427</v>
      </c>
      <c r="K137" s="32">
        <v>1</v>
      </c>
    </row>
    <row r="138" spans="1:11" ht="36">
      <c r="A138" s="33"/>
      <c r="B138" s="33"/>
      <c r="C138" s="33"/>
      <c r="D138" s="26"/>
      <c r="E138" s="93" t="s">
        <v>138</v>
      </c>
      <c r="F138" s="15" t="s">
        <v>60</v>
      </c>
      <c r="G138" s="61">
        <v>110000</v>
      </c>
      <c r="H138" s="32">
        <v>9.7000000000000003E-2</v>
      </c>
      <c r="I138" s="96">
        <v>99306.77</v>
      </c>
      <c r="J138" s="108">
        <v>99306.77</v>
      </c>
      <c r="K138" s="32">
        <v>1</v>
      </c>
    </row>
    <row r="139" spans="1:11" ht="39.6" customHeight="1">
      <c r="A139" s="33"/>
      <c r="B139" s="33"/>
      <c r="C139" s="33"/>
      <c r="D139" s="26"/>
      <c r="E139" s="93" t="s">
        <v>139</v>
      </c>
      <c r="F139" s="15" t="s">
        <v>60</v>
      </c>
      <c r="G139" s="61">
        <v>299900</v>
      </c>
      <c r="H139" s="32">
        <v>5.1999999999999998E-2</v>
      </c>
      <c r="I139" s="96">
        <v>284410.21000000002</v>
      </c>
      <c r="J139" s="108">
        <v>284410.21000000002</v>
      </c>
      <c r="K139" s="32">
        <v>1</v>
      </c>
    </row>
    <row r="140" spans="1:11">
      <c r="A140" s="30" t="s">
        <v>21</v>
      </c>
      <c r="B140" s="30"/>
      <c r="C140" s="30"/>
      <c r="D140" s="116" t="s">
        <v>22</v>
      </c>
      <c r="E140" s="117"/>
      <c r="F140" s="29"/>
      <c r="G140" s="31"/>
      <c r="H140" s="32"/>
      <c r="I140" s="60">
        <f t="shared" ref="I140:J142" si="3">I141</f>
        <v>1400000</v>
      </c>
      <c r="J140" s="47">
        <f t="shared" si="3"/>
        <v>0</v>
      </c>
      <c r="K140" s="32"/>
    </row>
    <row r="141" spans="1:11">
      <c r="A141" s="30" t="s">
        <v>23</v>
      </c>
      <c r="B141" s="27"/>
      <c r="C141" s="27"/>
      <c r="D141" s="116" t="s">
        <v>22</v>
      </c>
      <c r="E141" s="117"/>
      <c r="F141" s="29"/>
      <c r="G141" s="31"/>
      <c r="H141" s="32"/>
      <c r="I141" s="60">
        <f t="shared" si="3"/>
        <v>1400000</v>
      </c>
      <c r="J141" s="46">
        <f t="shared" si="3"/>
        <v>0</v>
      </c>
      <c r="K141" s="32"/>
    </row>
    <row r="142" spans="1:11" ht="37.200000000000003" customHeight="1">
      <c r="A142" s="33" t="s">
        <v>24</v>
      </c>
      <c r="B142" s="33" t="s">
        <v>25</v>
      </c>
      <c r="C142" s="33" t="s">
        <v>26</v>
      </c>
      <c r="D142" s="26" t="s">
        <v>27</v>
      </c>
      <c r="E142" s="26" t="s">
        <v>29</v>
      </c>
      <c r="F142" s="29"/>
      <c r="G142" s="31"/>
      <c r="H142" s="32"/>
      <c r="I142" s="61">
        <f t="shared" si="3"/>
        <v>1400000</v>
      </c>
      <c r="J142" s="45">
        <f t="shared" si="3"/>
        <v>0</v>
      </c>
      <c r="K142" s="32"/>
    </row>
    <row r="143" spans="1:11">
      <c r="A143" s="56"/>
      <c r="B143" s="56"/>
      <c r="C143" s="56"/>
      <c r="D143" s="57"/>
      <c r="E143" s="57" t="s">
        <v>28</v>
      </c>
      <c r="F143" s="49"/>
      <c r="G143" s="58"/>
      <c r="H143" s="50"/>
      <c r="I143" s="62">
        <v>1400000</v>
      </c>
      <c r="J143" s="59"/>
      <c r="K143" s="50"/>
    </row>
    <row r="144" spans="1:11">
      <c r="A144" s="53"/>
      <c r="B144" s="33"/>
      <c r="C144" s="33"/>
      <c r="D144" s="2"/>
      <c r="E144" s="18" t="s">
        <v>0</v>
      </c>
      <c r="F144" s="15"/>
      <c r="G144" s="82"/>
      <c r="H144" s="85"/>
      <c r="I144" s="87">
        <f>I19+I24+I29+I66+I140</f>
        <v>51690401.329999998</v>
      </c>
      <c r="J144" s="87">
        <f>J19+J24+J29+J66+J140</f>
        <v>40033579.129999995</v>
      </c>
      <c r="K144" s="85"/>
    </row>
    <row r="145" spans="1:11">
      <c r="A145" s="100"/>
      <c r="B145" s="92"/>
      <c r="C145" s="92"/>
      <c r="D145" s="5"/>
      <c r="E145" s="20"/>
      <c r="F145" s="6"/>
      <c r="G145" s="6"/>
      <c r="H145" s="7"/>
      <c r="I145" s="21"/>
      <c r="J145" s="38"/>
      <c r="K145" s="7"/>
    </row>
    <row r="146" spans="1:11" s="40" customFormat="1">
      <c r="A146" s="105"/>
      <c r="B146" s="106"/>
      <c r="C146" s="101"/>
      <c r="D146" s="41" t="s">
        <v>18</v>
      </c>
      <c r="E146" s="41"/>
      <c r="F146" s="42" t="s">
        <v>19</v>
      </c>
      <c r="G146" s="43"/>
      <c r="H146" s="42"/>
      <c r="J146" s="34"/>
    </row>
    <row r="147" spans="1:11">
      <c r="A147" s="106"/>
      <c r="I147" s="1"/>
      <c r="J147" s="39"/>
    </row>
    <row r="148" spans="1:11">
      <c r="H148" s="1" t="s">
        <v>172</v>
      </c>
      <c r="I148" s="1">
        <f>[1]лютий!$I$21</f>
        <v>12447953.75</v>
      </c>
      <c r="J148" s="1">
        <f>[1]лютий!$I$21</f>
        <v>12447953.75</v>
      </c>
    </row>
    <row r="149" spans="1:11">
      <c r="I149" s="88">
        <f>I144+I148</f>
        <v>64138355.079999998</v>
      </c>
      <c r="J149" s="88">
        <f>J144+J148</f>
        <v>52481532.879999995</v>
      </c>
    </row>
    <row r="150" spans="1:11">
      <c r="H150" s="1"/>
      <c r="I150" s="1"/>
      <c r="J150" s="39"/>
    </row>
    <row r="151" spans="1:11">
      <c r="H151" s="1" t="s">
        <v>173</v>
      </c>
      <c r="I151" s="1">
        <f>'[3]із змінами'!$K$181</f>
        <v>64138355.079999998</v>
      </c>
      <c r="J151" s="39"/>
      <c r="K151" s="1"/>
    </row>
    <row r="152" spans="1:11">
      <c r="I152" s="54">
        <f>I149-I151</f>
        <v>0</v>
      </c>
      <c r="J152" s="55"/>
    </row>
    <row r="153" spans="1:11">
      <c r="H153" s="1"/>
      <c r="J153" s="39"/>
    </row>
    <row r="154" spans="1:11">
      <c r="H154" s="1"/>
      <c r="I154" s="1"/>
      <c r="J154" s="39"/>
      <c r="K154" s="1"/>
    </row>
  </sheetData>
  <mergeCells count="23">
    <mergeCell ref="D24:E24"/>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141:E141"/>
    <mergeCell ref="D25:E25"/>
    <mergeCell ref="D29:E29"/>
    <mergeCell ref="D30:E30"/>
    <mergeCell ref="D66:E66"/>
    <mergeCell ref="D67:E67"/>
    <mergeCell ref="D140:E140"/>
  </mergeCells>
  <pageMargins left="0.59055118110236227" right="0.59055118110236227"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Лист1</vt:lpstr>
      <vt:lpstr>2022</vt:lpstr>
      <vt:lpstr>зміни лютий</vt:lpstr>
      <vt:lpstr>із змінами березень</vt:lpstr>
      <vt:lpstr>'2022'!Заголовки_для_печати</vt:lpstr>
      <vt:lpstr>'зміни лютий'!Заголовки_для_печати</vt:lpstr>
      <vt:lpstr>'із змінами березень'!Заголовки_для_печати</vt:lpstr>
      <vt:lpstr>'2022'!Область_печати</vt:lpstr>
      <vt:lpstr>'зміни лютий'!Область_печати</vt:lpstr>
      <vt:lpstr>'із змінами березень'!Область_печати</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Admin</cp:lastModifiedBy>
  <cp:lastPrinted>2022-02-01T06:39:59Z</cp:lastPrinted>
  <dcterms:created xsi:type="dcterms:W3CDTF">2005-08-15T04:40:30Z</dcterms:created>
  <dcterms:modified xsi:type="dcterms:W3CDTF">2022-03-01T13:47:54Z</dcterms:modified>
</cp:coreProperties>
</file>