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/>
  </bookViews>
  <sheets>
    <sheet name="фінплан_узгоджено" sheetId="6" r:id="rId1"/>
  </sheets>
  <calcPr calcId="125725" refMode="R1C1"/>
</workbook>
</file>

<file path=xl/calcChain.xml><?xml version="1.0" encoding="utf-8"?>
<calcChain xmlns="http://schemas.openxmlformats.org/spreadsheetml/2006/main">
  <c r="C50" i="6"/>
  <c r="E214"/>
  <c r="E212" s="1"/>
  <c r="E213"/>
  <c r="I212"/>
  <c r="H212"/>
  <c r="G212"/>
  <c r="F212"/>
  <c r="D212"/>
  <c r="C212"/>
  <c r="I210"/>
  <c r="H210"/>
  <c r="G210"/>
  <c r="F210"/>
  <c r="D209"/>
  <c r="C209"/>
  <c r="E208"/>
  <c r="E207"/>
  <c r="E206"/>
  <c r="I205"/>
  <c r="H205"/>
  <c r="G205"/>
  <c r="F205"/>
  <c r="D205"/>
  <c r="C205"/>
  <c r="E204"/>
  <c r="E203"/>
  <c r="E202"/>
  <c r="E201"/>
  <c r="E200"/>
  <c r="E199"/>
  <c r="E198"/>
  <c r="E197"/>
  <c r="D195"/>
  <c r="C195"/>
  <c r="E192"/>
  <c r="E191"/>
  <c r="E190"/>
  <c r="E189"/>
  <c r="E188"/>
  <c r="E185"/>
  <c r="E184"/>
  <c r="E182"/>
  <c r="E181"/>
  <c r="E180" s="1"/>
  <c r="I180"/>
  <c r="H180"/>
  <c r="G180"/>
  <c r="F180"/>
  <c r="D180"/>
  <c r="C180"/>
  <c r="D176"/>
  <c r="D177" s="1"/>
  <c r="C176"/>
  <c r="C177" s="1"/>
  <c r="E169"/>
  <c r="E167"/>
  <c r="E165"/>
  <c r="E164"/>
  <c r="E163"/>
  <c r="E162"/>
  <c r="I161"/>
  <c r="H161"/>
  <c r="G161"/>
  <c r="F161"/>
  <c r="C161"/>
  <c r="E160"/>
  <c r="E159"/>
  <c r="E158"/>
  <c r="E157"/>
  <c r="C157"/>
  <c r="E156"/>
  <c r="E155"/>
  <c r="I154"/>
  <c r="H154"/>
  <c r="G154"/>
  <c r="F154"/>
  <c r="E153"/>
  <c r="E152"/>
  <c r="E151"/>
  <c r="E150"/>
  <c r="E149"/>
  <c r="I148"/>
  <c r="G148"/>
  <c r="F148"/>
  <c r="F147" s="1"/>
  <c r="H147"/>
  <c r="G147"/>
  <c r="D147"/>
  <c r="C147"/>
  <c r="E146"/>
  <c r="H145"/>
  <c r="E145" s="1"/>
  <c r="G145"/>
  <c r="E144"/>
  <c r="E141"/>
  <c r="I140"/>
  <c r="G140"/>
  <c r="F140"/>
  <c r="E139"/>
  <c r="E138"/>
  <c r="E137"/>
  <c r="E136"/>
  <c r="E135"/>
  <c r="E133"/>
  <c r="E132"/>
  <c r="E131"/>
  <c r="E130"/>
  <c r="E128" s="1"/>
  <c r="E129"/>
  <c r="I128"/>
  <c r="H128"/>
  <c r="G128"/>
  <c r="G119" s="1"/>
  <c r="F128"/>
  <c r="D128"/>
  <c r="C128"/>
  <c r="E126"/>
  <c r="E125"/>
  <c r="E124"/>
  <c r="I123"/>
  <c r="H123"/>
  <c r="G123"/>
  <c r="F123"/>
  <c r="D123"/>
  <c r="C123"/>
  <c r="E122"/>
  <c r="I121"/>
  <c r="H121"/>
  <c r="H119" s="1"/>
  <c r="G121"/>
  <c r="F121"/>
  <c r="E120"/>
  <c r="I119"/>
  <c r="C119"/>
  <c r="I118"/>
  <c r="H118" s="1"/>
  <c r="G118" s="1"/>
  <c r="F118" s="1"/>
  <c r="E118" s="1"/>
  <c r="I117"/>
  <c r="H117" s="1"/>
  <c r="G117" s="1"/>
  <c r="E117" s="1"/>
  <c r="I116"/>
  <c r="H116" s="1"/>
  <c r="G116" s="1"/>
  <c r="F116" s="1"/>
  <c r="E116" s="1"/>
  <c r="E115"/>
  <c r="E114"/>
  <c r="E113"/>
  <c r="I112"/>
  <c r="I110" s="1"/>
  <c r="H112"/>
  <c r="G112"/>
  <c r="F112"/>
  <c r="E111"/>
  <c r="H110"/>
  <c r="H109" s="1"/>
  <c r="G110"/>
  <c r="F110"/>
  <c r="D110"/>
  <c r="C110"/>
  <c r="E108"/>
  <c r="E107"/>
  <c r="E106"/>
  <c r="E105"/>
  <c r="E104"/>
  <c r="D104"/>
  <c r="C104"/>
  <c r="E103"/>
  <c r="C103"/>
  <c r="C73" s="1"/>
  <c r="E102"/>
  <c r="E101"/>
  <c r="G100"/>
  <c r="E100" s="1"/>
  <c r="E99"/>
  <c r="E98"/>
  <c r="E97"/>
  <c r="E95"/>
  <c r="E91"/>
  <c r="E90"/>
  <c r="E89"/>
  <c r="E88"/>
  <c r="E87"/>
  <c r="E86"/>
  <c r="E85"/>
  <c r="E84"/>
  <c r="E83"/>
  <c r="E82"/>
  <c r="E81"/>
  <c r="I80"/>
  <c r="H80"/>
  <c r="H73" s="1"/>
  <c r="G80"/>
  <c r="F80"/>
  <c r="E79"/>
  <c r="E78"/>
  <c r="E77"/>
  <c r="E76"/>
  <c r="E75"/>
  <c r="E74"/>
  <c r="I73"/>
  <c r="G73"/>
  <c r="F73"/>
  <c r="F57" s="1"/>
  <c r="D73"/>
  <c r="E72"/>
  <c r="I71"/>
  <c r="I209" s="1"/>
  <c r="I211" s="1"/>
  <c r="H71"/>
  <c r="H209" s="1"/>
  <c r="H211" s="1"/>
  <c r="G71"/>
  <c r="G209" s="1"/>
  <c r="G211" s="1"/>
  <c r="F71"/>
  <c r="E70"/>
  <c r="E68"/>
  <c r="E67"/>
  <c r="E66"/>
  <c r="E65"/>
  <c r="E64"/>
  <c r="E63"/>
  <c r="E62"/>
  <c r="E61"/>
  <c r="E60"/>
  <c r="E59"/>
  <c r="I58"/>
  <c r="H58"/>
  <c r="G58"/>
  <c r="G57" s="1"/>
  <c r="F58"/>
  <c r="D58"/>
  <c r="C58"/>
  <c r="E54"/>
  <c r="E53"/>
  <c r="G50"/>
  <c r="F50"/>
  <c r="E50" s="1"/>
  <c r="D50"/>
  <c r="E49"/>
  <c r="E48"/>
  <c r="E47"/>
  <c r="E46"/>
  <c r="E45"/>
  <c r="E44"/>
  <c r="E43"/>
  <c r="E42"/>
  <c r="E41"/>
  <c r="E40"/>
  <c r="I39"/>
  <c r="H39"/>
  <c r="G39"/>
  <c r="F39"/>
  <c r="D39"/>
  <c r="I37"/>
  <c r="H37" s="1"/>
  <c r="G37" s="1"/>
  <c r="F37" s="1"/>
  <c r="E37" s="1"/>
  <c r="I36"/>
  <c r="H36" s="1"/>
  <c r="G36" s="1"/>
  <c r="F36" s="1"/>
  <c r="E36" s="1"/>
  <c r="I35"/>
  <c r="H35" s="1"/>
  <c r="G35" s="1"/>
  <c r="F35" s="1"/>
  <c r="E35" s="1"/>
  <c r="D34"/>
  <c r="D38" s="1"/>
  <c r="D172" s="1"/>
  <c r="C34"/>
  <c r="C38" s="1"/>
  <c r="C55" s="1"/>
  <c r="E32"/>
  <c r="I31"/>
  <c r="H31"/>
  <c r="H34" s="1"/>
  <c r="G31"/>
  <c r="G34" s="1"/>
  <c r="F31"/>
  <c r="G109" l="1"/>
  <c r="F109"/>
  <c r="H57"/>
  <c r="I57"/>
  <c r="E154"/>
  <c r="C57"/>
  <c r="C170" s="1"/>
  <c r="E80"/>
  <c r="E112"/>
  <c r="E121"/>
  <c r="E210"/>
  <c r="E73"/>
  <c r="I109"/>
  <c r="F119"/>
  <c r="E119" s="1"/>
  <c r="I147"/>
  <c r="E147" s="1"/>
  <c r="E148"/>
  <c r="E58"/>
  <c r="E110"/>
  <c r="E109"/>
  <c r="E161"/>
  <c r="E71"/>
  <c r="D55"/>
  <c r="E39"/>
  <c r="G38"/>
  <c r="G172" s="1"/>
  <c r="G173" s="1"/>
  <c r="G174" s="1"/>
  <c r="E205"/>
  <c r="E140"/>
  <c r="E123"/>
  <c r="C172"/>
  <c r="E57"/>
  <c r="H38"/>
  <c r="E31"/>
  <c r="I34"/>
  <c r="I38" s="1"/>
  <c r="F34"/>
  <c r="F38" s="1"/>
  <c r="D170"/>
  <c r="C193"/>
  <c r="D187" s="1"/>
  <c r="D193" s="1"/>
  <c r="F209"/>
  <c r="F211" s="1"/>
  <c r="E211" s="1"/>
  <c r="E209" s="1"/>
  <c r="G55" l="1"/>
  <c r="F187"/>
  <c r="F193" s="1"/>
  <c r="G187" s="1"/>
  <c r="E187"/>
  <c r="I172"/>
  <c r="I55"/>
  <c r="F172"/>
  <c r="F55"/>
  <c r="G168"/>
  <c r="G176" s="1"/>
  <c r="H172"/>
  <c r="H173" s="1"/>
  <c r="H174" s="1"/>
  <c r="H55"/>
  <c r="E34"/>
  <c r="E38" s="1"/>
  <c r="G193" l="1"/>
  <c r="H187" s="1"/>
  <c r="F173"/>
  <c r="G196"/>
  <c r="G195" s="1"/>
  <c r="G170"/>
  <c r="E55"/>
  <c r="I173"/>
  <c r="I174" s="1"/>
  <c r="E172"/>
  <c r="E173" s="1"/>
  <c r="E174" s="1"/>
  <c r="G177"/>
  <c r="H168"/>
  <c r="H176" s="1"/>
  <c r="H193" l="1"/>
  <c r="I187" s="1"/>
  <c r="I168"/>
  <c r="I176" s="1"/>
  <c r="F174"/>
  <c r="H196"/>
  <c r="H195" s="1"/>
  <c r="H170"/>
  <c r="H177"/>
  <c r="E177" s="1"/>
  <c r="I193" l="1"/>
  <c r="E176"/>
  <c r="E193" s="1"/>
  <c r="I178"/>
  <c r="E178" s="1"/>
  <c r="I196"/>
  <c r="I195" s="1"/>
  <c r="I170"/>
  <c r="F168"/>
  <c r="F196" l="1"/>
  <c r="E168"/>
  <c r="F170"/>
  <c r="E170" s="1"/>
  <c r="E196" l="1"/>
  <c r="E195" s="1"/>
  <c r="F195"/>
</calcChain>
</file>

<file path=xl/comments1.xml><?xml version="1.0" encoding="utf-8"?>
<comments xmlns="http://schemas.openxmlformats.org/spreadsheetml/2006/main">
  <authors>
    <author>Автор</author>
  </authors>
  <commentList>
    <comment ref="F1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1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1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I1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F1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1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1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I1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<sst xmlns="http://schemas.openxmlformats.org/spreadsheetml/2006/main" count="303" uniqueCount="280">
  <si>
    <t>Додаток 1</t>
  </si>
  <si>
    <t>коди</t>
  </si>
  <si>
    <t>Рік</t>
  </si>
  <si>
    <t xml:space="preserve">Підприємство  </t>
  </si>
  <si>
    <t>КП "МУЖКГ"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</si>
  <si>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</si>
  <si>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</si>
  <si>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</si>
  <si>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</si>
  <si>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м.Іллічівськ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</si>
  <si>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</si>
  <si>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</si>
  <si>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</si>
  <si>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</si>
  <si>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</si>
  <si>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>утримання житлового фонду</t>
  </si>
  <si>
    <t xml:space="preserve">за  КВЕД  </t>
  </si>
  <si>
    <t>Одиниця виміру: тис. гривень</t>
  </si>
  <si>
    <t>Форма власності</t>
  </si>
  <si>
    <t>комунальна</t>
  </si>
  <si>
    <t>Чисельність працівників</t>
  </si>
  <si>
    <t xml:space="preserve">Місцезнаходження  </t>
  </si>
  <si>
    <t>м.Іллічівськ вул.Олександрійська, 2-Б</t>
  </si>
  <si>
    <t xml:space="preserve">Телефон </t>
  </si>
  <si>
    <t xml:space="preserve">Прізвище та ініціали керівника  </t>
  </si>
  <si>
    <t>Миза С.В.</t>
  </si>
  <si>
    <t xml:space="preserve">Код рядка </t>
  </si>
  <si>
    <t>Плановий 2015 рік (усього)</t>
  </si>
  <si>
    <t>У тому числі за кварталами</t>
  </si>
  <si>
    <t xml:space="preserve">І  </t>
  </si>
  <si>
    <t xml:space="preserve">ІІ  </t>
  </si>
  <si>
    <t xml:space="preserve">ІІІ  </t>
  </si>
  <si>
    <t xml:space="preserve">ІV </t>
  </si>
  <si>
    <t>Доходи</t>
  </si>
  <si>
    <t>Дохід (виручка) від реалізації продукції (товарів, робіт, послуг)всього, в т.ч.</t>
  </si>
  <si>
    <t>001</t>
  </si>
  <si>
    <t>Дохід (виручка) від реалізації продукції (товарів, робіт, послуг)  ДОХОДИ МУЖКГ в т.ч доходи від надання інших послуг (пляж,баня,ритуальні послуги, торгівля)</t>
  </si>
  <si>
    <t xml:space="preserve">Надходження з міського бюджету на утримання  міських об'єктів (пляж, кладовище, загальноміські тер, туалети  світоф об, та ін) </t>
  </si>
  <si>
    <t>Податок на додану вартість</t>
  </si>
  <si>
    <t>002</t>
  </si>
  <si>
    <t>Акцизний збір</t>
  </si>
  <si>
    <t>003</t>
  </si>
  <si>
    <t>004</t>
  </si>
  <si>
    <t>005</t>
  </si>
  <si>
    <t>006</t>
  </si>
  <si>
    <t>007</t>
  </si>
  <si>
    <t>комунальні послуги</t>
  </si>
  <si>
    <t>дотація з міського бюджету</t>
  </si>
  <si>
    <t>електроенергія</t>
  </si>
  <si>
    <t>оренда</t>
  </si>
  <si>
    <t>амортизація житлового фонду</t>
  </si>
  <si>
    <t>амортизація обїектів міського благоустрою</t>
  </si>
  <si>
    <t>інші надходження</t>
  </si>
  <si>
    <t>Надходження з міського бюджету на утримання  міських об'єктів (пляж, кладовище, загальноміські тер, туалети  світоф об, та ін) без ПДВ</t>
  </si>
  <si>
    <t>007/1</t>
  </si>
  <si>
    <t>008</t>
  </si>
  <si>
    <t>009</t>
  </si>
  <si>
    <t>010</t>
  </si>
  <si>
    <t>Надзвичайні доходи (відшкодування збитків від надзвичайних ситуацій, стихійного лиха, пожеж, техногенних аварій тощо)</t>
  </si>
  <si>
    <t>011</t>
  </si>
  <si>
    <t>Усього доходів</t>
  </si>
  <si>
    <t>012</t>
  </si>
  <si>
    <t>Витрати</t>
  </si>
  <si>
    <t xml:space="preserve"> </t>
  </si>
  <si>
    <t>013</t>
  </si>
  <si>
    <t>Матеріальні витрати-всього: в т.ч.</t>
  </si>
  <si>
    <t>паливно-мастильні матеріали</t>
  </si>
  <si>
    <t>сировина та основні матеріали</t>
  </si>
  <si>
    <t>експлуатація ліфтів</t>
  </si>
  <si>
    <t>вивезення ТБО</t>
  </si>
  <si>
    <t xml:space="preserve"> транспортні витрати</t>
  </si>
  <si>
    <t xml:space="preserve"> капітальний ремонт загальнобудинкових мереж</t>
  </si>
  <si>
    <t>поточний ремонт об єктів міського благоустрою</t>
  </si>
  <si>
    <t>газ природний</t>
  </si>
  <si>
    <t>поточний ремонт підр. спос</t>
  </si>
  <si>
    <t>Зарплата</t>
  </si>
  <si>
    <t>Нарахування на зарплату</t>
  </si>
  <si>
    <t xml:space="preserve">Амортизація </t>
  </si>
  <si>
    <t>Інші витрати-всього, в т. ч.:</t>
  </si>
  <si>
    <t>податки і збори</t>
  </si>
  <si>
    <t>дератизація, дезисекція</t>
  </si>
  <si>
    <t>послуги банків</t>
  </si>
  <si>
    <t>обстеженення дна водної акваторії, аналіз води</t>
  </si>
  <si>
    <t xml:space="preserve">експертна оцінка нежитлових приміщень та технічне заключення </t>
  </si>
  <si>
    <t>медогляд</t>
  </si>
  <si>
    <t>охорона сигналізація кладовищ</t>
  </si>
  <si>
    <t>позавідомча охорона кладовищ</t>
  </si>
  <si>
    <t>утримання кладовища ( Молодіжне)</t>
  </si>
  <si>
    <t>обслуговування газової кательні</t>
  </si>
  <si>
    <t>автопослуги</t>
  </si>
  <si>
    <t>відлов, доставка та стериліз. собак</t>
  </si>
  <si>
    <t>транспортні послуги з уборки цвинтара на поминальні дні</t>
  </si>
  <si>
    <t>навчання та страхув.водолазів і матросів-рятувальників обслугов авар-рят служб</t>
  </si>
  <si>
    <t>технічий огляд плавсредств</t>
  </si>
  <si>
    <t>охорона імущества(шлагбаум на пляжі)</t>
  </si>
  <si>
    <t>захоронення одиноких, без ПМП</t>
  </si>
  <si>
    <t>технічне обслуговування автотранспорту</t>
  </si>
  <si>
    <t>участь в екологічних програмах</t>
  </si>
  <si>
    <t>відшкодування витрат з утримання об єктів</t>
  </si>
  <si>
    <t>інвентарізація викідів</t>
  </si>
  <si>
    <t>стерилізація тварин</t>
  </si>
  <si>
    <t>захист тварин</t>
  </si>
  <si>
    <t>обслуговування фонтану та поточний ремонт</t>
  </si>
  <si>
    <t>придбання та монтаж вузлів обліку х/водопостачання</t>
  </si>
  <si>
    <t>вивіз сміття в святкові дні(талони на сміття)</t>
  </si>
  <si>
    <t>топографо-геодез. та землевпорядкув.роботина земельну діл.Транспортна</t>
  </si>
  <si>
    <t>розробка технічної документвції щодо встановлення меж ділянки Іллічівського міського пляжу</t>
  </si>
  <si>
    <t xml:space="preserve">інші витрати </t>
  </si>
  <si>
    <t>Загальновиробничі витрати:</t>
  </si>
  <si>
    <t>нарахування на зарплату</t>
  </si>
  <si>
    <t>амортизація</t>
  </si>
  <si>
    <t>мат. витрати</t>
  </si>
  <si>
    <t>Адміністративні витрати, усього, у тому числі:</t>
  </si>
  <si>
    <t>014</t>
  </si>
  <si>
    <t>витрати, пов’язані з використанням службових автомобілів</t>
  </si>
  <si>
    <t>014/1</t>
  </si>
  <si>
    <t>зарплата</t>
  </si>
  <si>
    <t xml:space="preserve">амортизація </t>
  </si>
  <si>
    <t>матеріальні витрати(паливо)</t>
  </si>
  <si>
    <t>технічне обслуговування, ремонт</t>
  </si>
  <si>
    <t>витрати на консалтингові послуги</t>
  </si>
  <si>
    <t>014/2</t>
  </si>
  <si>
    <t>витрати на страхові послуги</t>
  </si>
  <si>
    <t>014/3</t>
  </si>
  <si>
    <t>витрати на аудиторські послуги</t>
  </si>
  <si>
    <t>014/4</t>
  </si>
  <si>
    <t>014/5</t>
  </si>
  <si>
    <t>відрахування на зарплату</t>
  </si>
  <si>
    <t>матеріальні витрати, в т. ч.</t>
  </si>
  <si>
    <t>матеріали</t>
  </si>
  <si>
    <t xml:space="preserve">електроенергія </t>
  </si>
  <si>
    <t>содержание админ. здания</t>
  </si>
  <si>
    <t>інші витрати- всього, в т.ч.:</t>
  </si>
  <si>
    <t>послуги звязку</t>
  </si>
  <si>
    <t>витрати у сфері інформатизації</t>
  </si>
  <si>
    <t>консультаційні та інформаційні послуги</t>
  </si>
  <si>
    <t>витрати на відрядження</t>
  </si>
  <si>
    <t>послуги БТІ, Укрспецзем, оцінки</t>
  </si>
  <si>
    <t>утримання адмінприміщення</t>
  </si>
  <si>
    <t>обслуговування офісної техніки</t>
  </si>
  <si>
    <t>судовий збір</t>
  </si>
  <si>
    <t>інши витрати</t>
  </si>
  <si>
    <t>015</t>
  </si>
  <si>
    <t>матеріальні витрати</t>
  </si>
  <si>
    <t>заробітна плата</t>
  </si>
  <si>
    <t>дозвільні документи</t>
  </si>
  <si>
    <t>016</t>
  </si>
  <si>
    <t>амортизація житлового   фонду</t>
  </si>
  <si>
    <t>судові витрати (штрафи)</t>
  </si>
  <si>
    <t>оренда 30%</t>
  </si>
  <si>
    <t>пільгова пенсія</t>
  </si>
  <si>
    <t>витрати працівникам, переможцям конкурсів</t>
  </si>
  <si>
    <t>профвнески</t>
  </si>
  <si>
    <t>створення резерву сумнівних боргів</t>
  </si>
  <si>
    <t>ритуальні послуги</t>
  </si>
  <si>
    <t>інші витрати</t>
  </si>
  <si>
    <t>матеріальна допомога</t>
  </si>
  <si>
    <t>017</t>
  </si>
  <si>
    <t>018</t>
  </si>
  <si>
    <t>019</t>
  </si>
  <si>
    <t>амортизація на обєкти міського благоустрою</t>
  </si>
  <si>
    <t>комунальні послуги населення(транзитні)</t>
  </si>
  <si>
    <t>електроенергія транзитна</t>
  </si>
  <si>
    <t>знесення нежитлової будівлі</t>
  </si>
  <si>
    <t>Інші витрати</t>
  </si>
  <si>
    <t>Податок на прибуток від звичайної діяльності</t>
  </si>
  <si>
    <t>020</t>
  </si>
  <si>
    <t>Надзвичайні витрати (невідшкодовані збитки)</t>
  </si>
  <si>
    <t>021</t>
  </si>
  <si>
    <t>Усього витрати</t>
  </si>
  <si>
    <t>022</t>
  </si>
  <si>
    <t>Фінансові результати діяльності:</t>
  </si>
  <si>
    <t>Валовий прибуток (збиток)</t>
  </si>
  <si>
    <t>023</t>
  </si>
  <si>
    <t>Фінансовий результат від операційної діяльності</t>
  </si>
  <si>
    <t>024</t>
  </si>
  <si>
    <t>Фінансовий результат від звичайної діяльності до оподаткування</t>
  </si>
  <si>
    <t>025</t>
  </si>
  <si>
    <t>Частка меншості</t>
  </si>
  <si>
    <t>026</t>
  </si>
  <si>
    <t>Чистий  прибуток (збиток), у тому числі:</t>
  </si>
  <si>
    <t>027</t>
  </si>
  <si>
    <t xml:space="preserve">прибуток </t>
  </si>
  <si>
    <t>027/1</t>
  </si>
  <si>
    <t>збиток</t>
  </si>
  <si>
    <t>027/2</t>
  </si>
  <si>
    <t>ІІ. Розподіл чистого прибутку</t>
  </si>
  <si>
    <t xml:space="preserve">Відрахування частини чистого прибутку до державного бюджету:  </t>
  </si>
  <si>
    <t>028</t>
  </si>
  <si>
    <t>комунальними підприємствами та їх об єднаннями</t>
  </si>
  <si>
    <t>028/1</t>
  </si>
  <si>
    <t>господарськими товариствами, у статутному фонді яких більше 50 відсотків акцій (часток, паїв) належать державі</t>
  </si>
  <si>
    <t>028/2</t>
  </si>
  <si>
    <t>Відрахування до фонду на виплату дивідендів: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</si>
  <si>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</si>
  <si>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029</t>
  </si>
  <si>
    <t>у тому числі на державну частку</t>
  </si>
  <si>
    <t>029/1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</si>
  <si>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</si>
  <si>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030</t>
  </si>
  <si>
    <t>x</t>
  </si>
  <si>
    <t>Залишок нерозподіленого прибутку (непокритого збитку) на початок звітного періоду</t>
  </si>
  <si>
    <t>031</t>
  </si>
  <si>
    <t>Розвиток виробництва</t>
  </si>
  <si>
    <t>032</t>
  </si>
  <si>
    <t>у тому числі за основними видами діяльності згідно з КВЕД</t>
  </si>
  <si>
    <t>032/1</t>
  </si>
  <si>
    <t>Резервний фонд</t>
  </si>
  <si>
    <t>033</t>
  </si>
  <si>
    <t>034</t>
  </si>
  <si>
    <t>035</t>
  </si>
  <si>
    <t>Залишок нерозподіленого прибутку (непокритого збитку) на кінець звітного періоду</t>
  </si>
  <si>
    <t>036</t>
  </si>
  <si>
    <t>ІІІ. Обов’язкові платежі підприємства до бюджету та державних цільових фондів</t>
  </si>
  <si>
    <t>Сплата поточних податків та обов’язкових платежів до державного бюджету, у тому числі:</t>
  </si>
  <si>
    <t>037</t>
  </si>
  <si>
    <t>податок на прибуток</t>
  </si>
  <si>
    <t>037/1</t>
  </si>
  <si>
    <t>акцизний збір</t>
  </si>
  <si>
    <t>037/2</t>
  </si>
  <si>
    <t>ПДВ, що підлягає сплаті до бюджету за підсумками звітного періоду</t>
  </si>
  <si>
    <t>037/3</t>
  </si>
  <si>
    <t>ПДВ, що підлягає відшкодуванню з бюджету за підсумками звітного періоду</t>
  </si>
  <si>
    <t>037/4</t>
  </si>
  <si>
    <t>рентні платежі</t>
  </si>
  <si>
    <t>037/5</t>
  </si>
  <si>
    <t>ресурсні платежі</t>
  </si>
  <si>
    <t>037/6</t>
  </si>
  <si>
    <t>037/7</t>
  </si>
  <si>
    <t>відрахування частини чистого прибутку державними підприємствами</t>
  </si>
  <si>
    <t>037/7/1</t>
  </si>
  <si>
    <t>відрахування частини чистого прибутку до фонду на виплату дивідендів господарськими товариствами</t>
  </si>
  <si>
    <t>037/7/2</t>
  </si>
  <si>
    <t>Погашення податкової заборгованості,  у тому числі:</t>
  </si>
  <si>
    <t>038</t>
  </si>
  <si>
    <t>погашення реструктуризованих та відстрочених сум, що підлягають сплаті у поточному році до бюджету</t>
  </si>
  <si>
    <t>038/1</t>
  </si>
  <si>
    <t>до державних цільових фондів</t>
  </si>
  <si>
    <t>038/2</t>
  </si>
  <si>
    <t>неустойки (штрафи, пені)</t>
  </si>
  <si>
    <t>038/3</t>
  </si>
  <si>
    <t>Внески до державних цільових фондів,                                              у тому числі:</t>
  </si>
  <si>
    <t>039</t>
  </si>
  <si>
    <t>внески до Пенсійного фонду України</t>
  </si>
  <si>
    <t>039/1</t>
  </si>
  <si>
    <t>внески до фондів соціального страхування</t>
  </si>
  <si>
    <t>039/2</t>
  </si>
  <si>
    <t>Інші обов’язкові платежі, у тому числі:</t>
  </si>
  <si>
    <t>040</t>
  </si>
  <si>
    <t>місцеві податки та збори</t>
  </si>
  <si>
    <t>040/1</t>
  </si>
  <si>
    <t>040/2</t>
  </si>
  <si>
    <r>
      <t xml:space="preserve">Орган державного управління  </t>
    </r>
    <r>
      <rPr>
        <b/>
        <i/>
        <sz val="8"/>
        <rFont val="Times New Roman"/>
        <family val="1"/>
        <charset val="204"/>
      </rPr>
      <t xml:space="preserve"> </t>
    </r>
  </si>
  <si>
    <r>
      <t xml:space="preserve">Інші фонди </t>
    </r>
    <r>
      <rPr>
        <i/>
        <sz val="8"/>
        <rFont val="Times New Roman"/>
        <family val="1"/>
        <charset val="204"/>
      </rPr>
      <t>(розшифрувати)</t>
    </r>
  </si>
  <si>
    <r>
      <t xml:space="preserve">Інші цілі </t>
    </r>
    <r>
      <rPr>
        <i/>
        <sz val="8"/>
        <rFont val="Times New Roman"/>
        <family val="1"/>
        <charset val="204"/>
      </rPr>
      <t>(розшифрувати)</t>
    </r>
  </si>
  <si>
    <r>
      <t xml:space="preserve">інші податки, у тому числі </t>
    </r>
    <r>
      <rPr>
        <i/>
        <sz val="8"/>
        <rFont val="Times New Roman"/>
        <family val="1"/>
        <charset val="204"/>
      </rPr>
      <t>(розшифрувати):</t>
    </r>
  </si>
  <si>
    <r>
      <t xml:space="preserve">інші платежі </t>
    </r>
    <r>
      <rPr>
        <i/>
        <sz val="8"/>
        <rFont val="Times New Roman"/>
        <family val="1"/>
        <charset val="204"/>
      </rPr>
      <t>(налог на землю)</t>
    </r>
  </si>
  <si>
    <t xml:space="preserve">ЗАГАЛЬНІ  ПОКАЗНИКИ  ФІНАНСОВОГО  ПЛАНУ     </t>
  </si>
  <si>
    <t xml:space="preserve">               КОМУНАЛЬНОГО  ПІДПРИЄМСТВА  "МУЖКГ"   НА   2015 рік</t>
  </si>
  <si>
    <t xml:space="preserve">до  рішення  виконавчого  комітету </t>
  </si>
  <si>
    <t xml:space="preserve">Іллічівської  міської ради </t>
  </si>
  <si>
    <t xml:space="preserve">         №  __________   від  _______________</t>
  </si>
  <si>
    <t>Лубковський І.А.</t>
  </si>
  <si>
    <t xml:space="preserve"> Керуючий справами </t>
  </si>
  <si>
    <t>Факт минулого року 2013</t>
  </si>
  <si>
    <t>Фінансовий план поточного року 2014</t>
  </si>
  <si>
    <r>
      <t xml:space="preserve">Інші непрямі податки </t>
    </r>
    <r>
      <rPr>
        <i/>
        <sz val="8"/>
        <rFont val="Times New Roman"/>
        <family val="1"/>
        <charset val="204"/>
      </rPr>
      <t>(розшифрувати)</t>
    </r>
  </si>
  <si>
    <r>
      <t xml:space="preserve">Інші вирахування з доходу </t>
    </r>
    <r>
      <rPr>
        <i/>
        <sz val="8"/>
        <rFont val="Times New Roman"/>
        <family val="1"/>
        <charset val="204"/>
      </rPr>
      <t>(розшифрувати)</t>
    </r>
  </si>
  <si>
    <r>
      <t xml:space="preserve">Чистий дохід (виручка) від реалізації продукції (товарів, робіт, послуг) </t>
    </r>
    <r>
      <rPr>
        <b/>
        <i/>
        <sz val="8"/>
        <rFont val="Times New Roman"/>
        <family val="1"/>
        <charset val="204"/>
      </rPr>
      <t>(розшифрувати)</t>
    </r>
  </si>
  <si>
    <r>
      <t xml:space="preserve">Інші операційні доходи </t>
    </r>
    <r>
      <rPr>
        <i/>
        <sz val="8"/>
        <rFont val="Times New Roman"/>
        <family val="1"/>
        <charset val="204"/>
      </rPr>
      <t>(розшифрувати)</t>
    </r>
  </si>
  <si>
    <r>
      <t xml:space="preserve">Дохід від участі в капіталі </t>
    </r>
    <r>
      <rPr>
        <i/>
        <sz val="8"/>
        <rFont val="Times New Roman"/>
        <family val="1"/>
        <charset val="204"/>
      </rPr>
      <t>(розшифрувати)</t>
    </r>
  </si>
  <si>
    <r>
      <t xml:space="preserve">Інші фінансові доходи </t>
    </r>
    <r>
      <rPr>
        <b/>
        <i/>
        <sz val="8"/>
        <rFont val="Times New Roman"/>
        <family val="1"/>
        <charset val="204"/>
      </rPr>
      <t>(фінансова підтримка)</t>
    </r>
  </si>
  <si>
    <r>
      <t xml:space="preserve">Інші доходи </t>
    </r>
    <r>
      <rPr>
        <i/>
        <sz val="8"/>
        <rFont val="Times New Roman"/>
        <family val="1"/>
        <charset val="204"/>
      </rPr>
      <t>(розшифрувати)</t>
    </r>
  </si>
  <si>
    <r>
      <t>Собівартість реалізованої продукції (товарів, робіт та послуг)</t>
    </r>
    <r>
      <rPr>
        <b/>
        <i/>
        <sz val="8"/>
        <rFont val="Times New Roman"/>
        <family val="1"/>
        <charset val="204"/>
      </rPr>
      <t xml:space="preserve"> (розшифрувати)</t>
    </r>
  </si>
  <si>
    <r>
      <t xml:space="preserve">інші адміністративні витрати </t>
    </r>
    <r>
      <rPr>
        <b/>
        <i/>
        <sz val="8"/>
        <rFont val="Times New Roman"/>
        <family val="1"/>
        <charset val="204"/>
      </rPr>
      <t>(розшифрувати)</t>
    </r>
  </si>
  <si>
    <r>
      <t xml:space="preserve">Витрати на збут </t>
    </r>
    <r>
      <rPr>
        <b/>
        <i/>
        <sz val="8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</si>
  <si>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8"/>
        <rFont val="Times New Roman"/>
        <family val="1"/>
        <charset val="204"/>
      </rPr>
      <t>(розшифрувати)</t>
    </r>
  </si>
  <si>
    <r>
      <t xml:space="preserve">Фінансові витрати </t>
    </r>
    <r>
      <rPr>
        <b/>
        <i/>
        <sz val="8"/>
        <rFont val="Times New Roman"/>
        <family val="1"/>
        <charset val="204"/>
      </rPr>
      <t>(проценти за кредит)</t>
    </r>
  </si>
  <si>
    <r>
      <t>Втрати від участі в капіталі</t>
    </r>
    <r>
      <rPr>
        <i/>
        <sz val="8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</si>
  <si>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8"/>
        <rFont val="Times New Roman"/>
        <family val="1"/>
        <charset val="204"/>
      </rPr>
      <t>(розшифрувати)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</si>
</sst>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scheme val="minor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Calibri"/>
      <family val="2"/>
      <scheme val="minor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222">
    <xf numFmtId="0" fontId="0" fillId="0" borderId="0" xfId="0"/>
    <xf numFmtId="0" fontId="5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4" fontId="4" fillId="0" borderId="2" xfId="0" applyNumberFormat="1" applyFont="1" applyBorder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164" fontId="4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4" fillId="6" borderId="0" xfId="0" applyNumberFormat="1" applyFont="1" applyFill="1" applyBorder="1" applyAlignment="1">
      <alignment vertical="center"/>
    </xf>
    <xf numFmtId="0" fontId="4" fillId="6" borderId="0" xfId="0" applyFont="1" applyFill="1" applyBorder="1" applyAlignment="1">
      <alignment vertical="center"/>
    </xf>
    <xf numFmtId="164" fontId="4" fillId="4" borderId="0" xfId="0" applyNumberFormat="1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164" fontId="4" fillId="3" borderId="0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0" borderId="3" xfId="0" quotePrefix="1" applyNumberFormat="1" applyFont="1" applyBorder="1" applyAlignment="1">
      <alignment horizontal="right" vertical="distributed" wrapText="1"/>
    </xf>
    <xf numFmtId="164" fontId="4" fillId="8" borderId="3" xfId="0" applyNumberFormat="1" applyFont="1" applyFill="1" applyBorder="1" applyAlignment="1">
      <alignment horizontal="right" vertical="center" wrapText="1"/>
    </xf>
    <xf numFmtId="164" fontId="9" fillId="0" borderId="3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center" vertical="center"/>
    </xf>
    <xf numFmtId="164" fontId="4" fillId="0" borderId="0" xfId="0" quotePrefix="1" applyNumberFormat="1" applyFont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vertical="center"/>
    </xf>
    <xf numFmtId="0" fontId="4" fillId="0" borderId="0" xfId="0" quotePrefix="1" applyFont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9" borderId="0" xfId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3" fillId="0" borderId="3" xfId="0" quotePrefix="1" applyFont="1" applyFill="1" applyBorder="1" applyAlignment="1">
      <alignment horizontal="center" vertical="center"/>
    </xf>
    <xf numFmtId="164" fontId="12" fillId="0" borderId="3" xfId="0" quotePrefix="1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0" borderId="3" xfId="0" quotePrefix="1" applyNumberFormat="1" applyFont="1" applyFill="1" applyBorder="1" applyAlignment="1">
      <alignment horizontal="center" vertical="center"/>
    </xf>
    <xf numFmtId="3" fontId="13" fillId="0" borderId="3" xfId="0" quotePrefix="1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12" fillId="0" borderId="3" xfId="0" quotePrefix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0" fontId="13" fillId="2" borderId="3" xfId="0" quotePrefix="1" applyFont="1" applyFill="1" applyBorder="1" applyAlignment="1">
      <alignment horizontal="center" vertical="center"/>
    </xf>
    <xf numFmtId="164" fontId="13" fillId="2" borderId="3" xfId="0" quotePrefix="1" applyNumberFormat="1" applyFont="1" applyFill="1" applyBorder="1" applyAlignment="1">
      <alignment horizontal="center" vertical="center"/>
    </xf>
    <xf numFmtId="164" fontId="13" fillId="0" borderId="3" xfId="0" quotePrefix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164" fontId="12" fillId="8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quotePrefix="1" applyNumberFormat="1" applyFont="1" applyFill="1" applyBorder="1" applyAlignment="1">
      <alignment horizontal="center" vertical="center" wrapText="1"/>
    </xf>
    <xf numFmtId="0" fontId="12" fillId="4" borderId="3" xfId="0" quotePrefix="1" applyFont="1" applyFill="1" applyBorder="1" applyAlignment="1">
      <alignment horizontal="center" vertical="center"/>
    </xf>
    <xf numFmtId="164" fontId="13" fillId="4" borderId="3" xfId="0" quotePrefix="1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/>
    </xf>
    <xf numFmtId="164" fontId="13" fillId="8" borderId="3" xfId="0" applyNumberFormat="1" applyFont="1" applyFill="1" applyBorder="1" applyAlignment="1">
      <alignment horizontal="center" vertical="center"/>
    </xf>
    <xf numFmtId="0" fontId="12" fillId="5" borderId="3" xfId="0" quotePrefix="1" applyFont="1" applyFill="1" applyBorder="1" applyAlignment="1">
      <alignment horizontal="center" vertical="center"/>
    </xf>
    <xf numFmtId="164" fontId="13" fillId="5" borderId="3" xfId="0" quotePrefix="1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/>
    </xf>
    <xf numFmtId="0" fontId="13" fillId="6" borderId="3" xfId="0" quotePrefix="1" applyFont="1" applyFill="1" applyBorder="1" applyAlignment="1">
      <alignment horizontal="center" vertical="center"/>
    </xf>
    <xf numFmtId="164" fontId="13" fillId="6" borderId="3" xfId="0" quotePrefix="1" applyNumberFormat="1" applyFont="1" applyFill="1" applyBorder="1" applyAlignment="1">
      <alignment horizontal="center" vertical="center" wrapText="1"/>
    </xf>
    <xf numFmtId="164" fontId="13" fillId="6" borderId="3" xfId="0" quotePrefix="1" applyNumberFormat="1" applyFont="1" applyFill="1" applyBorder="1" applyAlignment="1">
      <alignment horizontal="center" vertical="center"/>
    </xf>
    <xf numFmtId="164" fontId="13" fillId="6" borderId="3" xfId="0" applyNumberFormat="1" applyFont="1" applyFill="1" applyBorder="1" applyAlignment="1">
      <alignment horizontal="center" vertical="center"/>
    </xf>
    <xf numFmtId="0" fontId="13" fillId="3" borderId="3" xfId="0" quotePrefix="1" applyFont="1" applyFill="1" applyBorder="1" applyAlignment="1">
      <alignment horizontal="center" vertical="center"/>
    </xf>
    <xf numFmtId="0" fontId="13" fillId="5" borderId="3" xfId="0" quotePrefix="1" applyFont="1" applyFill="1" applyBorder="1" applyAlignment="1">
      <alignment horizontal="center" vertical="center"/>
    </xf>
    <xf numFmtId="164" fontId="13" fillId="5" borderId="3" xfId="0" quotePrefix="1" applyNumberFormat="1" applyFont="1" applyFill="1" applyBorder="1" applyAlignment="1">
      <alignment horizontal="center" vertical="center"/>
    </xf>
    <xf numFmtId="0" fontId="12" fillId="3" borderId="3" xfId="0" quotePrefix="1" applyFont="1" applyFill="1" applyBorder="1" applyAlignment="1">
      <alignment horizontal="center" vertical="center"/>
    </xf>
    <xf numFmtId="164" fontId="16" fillId="0" borderId="3" xfId="0" quotePrefix="1" applyNumberFormat="1" applyFont="1" applyFill="1" applyBorder="1" applyAlignment="1">
      <alignment horizontal="center" vertical="center"/>
    </xf>
    <xf numFmtId="0" fontId="13" fillId="7" borderId="3" xfId="0" quotePrefix="1" applyFont="1" applyFill="1" applyBorder="1" applyAlignment="1">
      <alignment horizontal="center" vertical="center"/>
    </xf>
    <xf numFmtId="164" fontId="13" fillId="7" borderId="3" xfId="0" quotePrefix="1" applyNumberFormat="1" applyFont="1" applyFill="1" applyBorder="1" applyAlignment="1">
      <alignment horizontal="center" vertical="center" wrapText="1"/>
    </xf>
    <xf numFmtId="164" fontId="13" fillId="7" borderId="3" xfId="0" quotePrefix="1" applyNumberFormat="1" applyFont="1" applyFill="1" applyBorder="1" applyAlignment="1">
      <alignment horizontal="center" vertical="center"/>
    </xf>
    <xf numFmtId="164" fontId="13" fillId="7" borderId="3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7" fillId="0" borderId="3" xfId="0" quotePrefix="1" applyNumberFormat="1" applyFont="1" applyFill="1" applyBorder="1" applyAlignment="1">
      <alignment horizontal="center" vertical="center"/>
    </xf>
    <xf numFmtId="164" fontId="17" fillId="7" borderId="3" xfId="0" quotePrefix="1" applyNumberFormat="1" applyFont="1" applyFill="1" applyBorder="1" applyAlignment="1">
      <alignment horizontal="center" vertical="center"/>
    </xf>
    <xf numFmtId="164" fontId="14" fillId="7" borderId="3" xfId="0" applyNumberFormat="1" applyFont="1" applyFill="1" applyBorder="1" applyAlignment="1">
      <alignment horizontal="center" vertical="center"/>
    </xf>
    <xf numFmtId="164" fontId="14" fillId="8" borderId="3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3" borderId="3" xfId="0" applyNumberFormat="1" applyFont="1" applyFill="1" applyBorder="1" applyAlignment="1">
      <alignment horizontal="center" vertical="center"/>
    </xf>
    <xf numFmtId="0" fontId="18" fillId="3" borderId="3" xfId="0" quotePrefix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 wrapText="1"/>
    </xf>
    <xf numFmtId="164" fontId="18" fillId="0" borderId="3" xfId="0" quotePrefix="1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14" fillId="5" borderId="3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3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5" fillId="3" borderId="3" xfId="0" applyNumberFormat="1" applyFont="1" applyFill="1" applyBorder="1" applyAlignment="1">
      <alignment horizontal="center" vertical="center"/>
    </xf>
    <xf numFmtId="164" fontId="13" fillId="6" borderId="3" xfId="0" applyNumberFormat="1" applyFont="1" applyFill="1" applyBorder="1" applyAlignment="1">
      <alignment horizontal="center" vertical="center" wrapText="1"/>
    </xf>
    <xf numFmtId="164" fontId="14" fillId="6" borderId="3" xfId="0" applyNumberFormat="1" applyFont="1" applyFill="1" applyBorder="1" applyAlignment="1">
      <alignment horizontal="center" vertical="center"/>
    </xf>
    <xf numFmtId="0" fontId="13" fillId="4" borderId="3" xfId="0" quotePrefix="1" applyFont="1" applyFill="1" applyBorder="1" applyAlignment="1">
      <alignment horizontal="center" vertical="center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4" fillId="4" borderId="3" xfId="0" applyNumberFormat="1" applyFont="1" applyFill="1" applyBorder="1" applyAlignment="1">
      <alignment horizontal="center" vertical="center"/>
    </xf>
    <xf numFmtId="164" fontId="13" fillId="3" borderId="3" xfId="0" applyNumberFormat="1" applyFont="1" applyFill="1" applyBorder="1" applyAlignment="1">
      <alignment horizontal="center" vertical="center"/>
    </xf>
    <xf numFmtId="164" fontId="17" fillId="6" borderId="3" xfId="0" applyNumberFormat="1" applyFont="1" applyFill="1" applyBorder="1" applyAlignment="1">
      <alignment horizontal="center" vertical="center"/>
    </xf>
    <xf numFmtId="164" fontId="17" fillId="0" borderId="3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vertical="center"/>
    </xf>
    <xf numFmtId="3" fontId="14" fillId="3" borderId="3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vertical="center" wrapText="1"/>
    </xf>
    <xf numFmtId="3" fontId="13" fillId="0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9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4"/>
  <sheetViews>
    <sheetView tabSelected="1" workbookViewId="0">
      <selection activeCell="J218" sqref="J218:K218"/>
    </sheetView>
  </sheetViews>
  <sheetFormatPr defaultRowHeight="11.25"/>
  <cols>
    <col min="1" max="1" width="31.85546875" style="102" customWidth="1"/>
    <col min="2" max="2" width="5" style="83" customWidth="1"/>
    <col min="3" max="3" width="9" style="83" customWidth="1"/>
    <col min="4" max="4" width="9.5703125" style="83" customWidth="1"/>
    <col min="5" max="5" width="9.140625" style="20" customWidth="1"/>
    <col min="6" max="6" width="7.85546875" style="84" customWidth="1"/>
    <col min="7" max="7" width="8.140625" style="84" customWidth="1"/>
    <col min="8" max="8" width="9" style="84" customWidth="1"/>
    <col min="9" max="9" width="7.7109375" style="84" customWidth="1"/>
    <col min="10" max="10" width="11.42578125" style="84" bestFit="1" customWidth="1"/>
    <col min="11" max="11" width="10" style="84" customWidth="1"/>
    <col min="12" max="12" width="9.5703125" style="84" customWidth="1"/>
    <col min="13" max="256" width="9.140625" style="84"/>
    <col min="257" max="257" width="64.7109375" style="84" customWidth="1"/>
    <col min="258" max="258" width="12" style="84" customWidth="1"/>
    <col min="259" max="259" width="14.140625" style="84" customWidth="1"/>
    <col min="260" max="260" width="14.42578125" style="84" customWidth="1"/>
    <col min="261" max="261" width="17.7109375" style="84" customWidth="1"/>
    <col min="262" max="262" width="14.85546875" style="84" customWidth="1"/>
    <col min="263" max="263" width="12.85546875" style="84" customWidth="1"/>
    <col min="264" max="264" width="14.7109375" style="84" customWidth="1"/>
    <col min="265" max="265" width="15.85546875" style="84" customWidth="1"/>
    <col min="266" max="266" width="9.140625" style="84"/>
    <col min="267" max="267" width="10" style="84" customWidth="1"/>
    <col min="268" max="268" width="9.5703125" style="84" customWidth="1"/>
    <col min="269" max="512" width="9.140625" style="84"/>
    <col min="513" max="513" width="64.7109375" style="84" customWidth="1"/>
    <col min="514" max="514" width="12" style="84" customWidth="1"/>
    <col min="515" max="515" width="14.140625" style="84" customWidth="1"/>
    <col min="516" max="516" width="14.42578125" style="84" customWidth="1"/>
    <col min="517" max="517" width="17.7109375" style="84" customWidth="1"/>
    <col min="518" max="518" width="14.85546875" style="84" customWidth="1"/>
    <col min="519" max="519" width="12.85546875" style="84" customWidth="1"/>
    <col min="520" max="520" width="14.7109375" style="84" customWidth="1"/>
    <col min="521" max="521" width="15.85546875" style="84" customWidth="1"/>
    <col min="522" max="522" width="9.140625" style="84"/>
    <col min="523" max="523" width="10" style="84" customWidth="1"/>
    <col min="524" max="524" width="9.5703125" style="84" customWidth="1"/>
    <col min="525" max="768" width="9.140625" style="84"/>
    <col min="769" max="769" width="64.7109375" style="84" customWidth="1"/>
    <col min="770" max="770" width="12" style="84" customWidth="1"/>
    <col min="771" max="771" width="14.140625" style="84" customWidth="1"/>
    <col min="772" max="772" width="14.42578125" style="84" customWidth="1"/>
    <col min="773" max="773" width="17.7109375" style="84" customWidth="1"/>
    <col min="774" max="774" width="14.85546875" style="84" customWidth="1"/>
    <col min="775" max="775" width="12.85546875" style="84" customWidth="1"/>
    <col min="776" max="776" width="14.7109375" style="84" customWidth="1"/>
    <col min="777" max="777" width="15.85546875" style="84" customWidth="1"/>
    <col min="778" max="778" width="9.140625" style="84"/>
    <col min="779" max="779" width="10" style="84" customWidth="1"/>
    <col min="780" max="780" width="9.5703125" style="84" customWidth="1"/>
    <col min="781" max="1024" width="9.140625" style="84"/>
    <col min="1025" max="1025" width="64.7109375" style="84" customWidth="1"/>
    <col min="1026" max="1026" width="12" style="84" customWidth="1"/>
    <col min="1027" max="1027" width="14.140625" style="84" customWidth="1"/>
    <col min="1028" max="1028" width="14.42578125" style="84" customWidth="1"/>
    <col min="1029" max="1029" width="17.7109375" style="84" customWidth="1"/>
    <col min="1030" max="1030" width="14.85546875" style="84" customWidth="1"/>
    <col min="1031" max="1031" width="12.85546875" style="84" customWidth="1"/>
    <col min="1032" max="1032" width="14.7109375" style="84" customWidth="1"/>
    <col min="1033" max="1033" width="15.85546875" style="84" customWidth="1"/>
    <col min="1034" max="1034" width="9.140625" style="84"/>
    <col min="1035" max="1035" width="10" style="84" customWidth="1"/>
    <col min="1036" max="1036" width="9.5703125" style="84" customWidth="1"/>
    <col min="1037" max="1280" width="9.140625" style="84"/>
    <col min="1281" max="1281" width="64.7109375" style="84" customWidth="1"/>
    <col min="1282" max="1282" width="12" style="84" customWidth="1"/>
    <col min="1283" max="1283" width="14.140625" style="84" customWidth="1"/>
    <col min="1284" max="1284" width="14.42578125" style="84" customWidth="1"/>
    <col min="1285" max="1285" width="17.7109375" style="84" customWidth="1"/>
    <col min="1286" max="1286" width="14.85546875" style="84" customWidth="1"/>
    <col min="1287" max="1287" width="12.85546875" style="84" customWidth="1"/>
    <col min="1288" max="1288" width="14.7109375" style="84" customWidth="1"/>
    <col min="1289" max="1289" width="15.85546875" style="84" customWidth="1"/>
    <col min="1290" max="1290" width="9.140625" style="84"/>
    <col min="1291" max="1291" width="10" style="84" customWidth="1"/>
    <col min="1292" max="1292" width="9.5703125" style="84" customWidth="1"/>
    <col min="1293" max="1536" width="9.140625" style="84"/>
    <col min="1537" max="1537" width="64.7109375" style="84" customWidth="1"/>
    <col min="1538" max="1538" width="12" style="84" customWidth="1"/>
    <col min="1539" max="1539" width="14.140625" style="84" customWidth="1"/>
    <col min="1540" max="1540" width="14.42578125" style="84" customWidth="1"/>
    <col min="1541" max="1541" width="17.7109375" style="84" customWidth="1"/>
    <col min="1542" max="1542" width="14.85546875" style="84" customWidth="1"/>
    <col min="1543" max="1543" width="12.85546875" style="84" customWidth="1"/>
    <col min="1544" max="1544" width="14.7109375" style="84" customWidth="1"/>
    <col min="1545" max="1545" width="15.85546875" style="84" customWidth="1"/>
    <col min="1546" max="1546" width="9.140625" style="84"/>
    <col min="1547" max="1547" width="10" style="84" customWidth="1"/>
    <col min="1548" max="1548" width="9.5703125" style="84" customWidth="1"/>
    <col min="1549" max="1792" width="9.140625" style="84"/>
    <col min="1793" max="1793" width="64.7109375" style="84" customWidth="1"/>
    <col min="1794" max="1794" width="12" style="84" customWidth="1"/>
    <col min="1795" max="1795" width="14.140625" style="84" customWidth="1"/>
    <col min="1796" max="1796" width="14.42578125" style="84" customWidth="1"/>
    <col min="1797" max="1797" width="17.7109375" style="84" customWidth="1"/>
    <col min="1798" max="1798" width="14.85546875" style="84" customWidth="1"/>
    <col min="1799" max="1799" width="12.85546875" style="84" customWidth="1"/>
    <col min="1800" max="1800" width="14.7109375" style="84" customWidth="1"/>
    <col min="1801" max="1801" width="15.85546875" style="84" customWidth="1"/>
    <col min="1802" max="1802" width="9.140625" style="84"/>
    <col min="1803" max="1803" width="10" style="84" customWidth="1"/>
    <col min="1804" max="1804" width="9.5703125" style="84" customWidth="1"/>
    <col min="1805" max="2048" width="9.140625" style="84"/>
    <col min="2049" max="2049" width="64.7109375" style="84" customWidth="1"/>
    <col min="2050" max="2050" width="12" style="84" customWidth="1"/>
    <col min="2051" max="2051" width="14.140625" style="84" customWidth="1"/>
    <col min="2052" max="2052" width="14.42578125" style="84" customWidth="1"/>
    <col min="2053" max="2053" width="17.7109375" style="84" customWidth="1"/>
    <col min="2054" max="2054" width="14.85546875" style="84" customWidth="1"/>
    <col min="2055" max="2055" width="12.85546875" style="84" customWidth="1"/>
    <col min="2056" max="2056" width="14.7109375" style="84" customWidth="1"/>
    <col min="2057" max="2057" width="15.85546875" style="84" customWidth="1"/>
    <col min="2058" max="2058" width="9.140625" style="84"/>
    <col min="2059" max="2059" width="10" style="84" customWidth="1"/>
    <col min="2060" max="2060" width="9.5703125" style="84" customWidth="1"/>
    <col min="2061" max="2304" width="9.140625" style="84"/>
    <col min="2305" max="2305" width="64.7109375" style="84" customWidth="1"/>
    <col min="2306" max="2306" width="12" style="84" customWidth="1"/>
    <col min="2307" max="2307" width="14.140625" style="84" customWidth="1"/>
    <col min="2308" max="2308" width="14.42578125" style="84" customWidth="1"/>
    <col min="2309" max="2309" width="17.7109375" style="84" customWidth="1"/>
    <col min="2310" max="2310" width="14.85546875" style="84" customWidth="1"/>
    <col min="2311" max="2311" width="12.85546875" style="84" customWidth="1"/>
    <col min="2312" max="2312" width="14.7109375" style="84" customWidth="1"/>
    <col min="2313" max="2313" width="15.85546875" style="84" customWidth="1"/>
    <col min="2314" max="2314" width="9.140625" style="84"/>
    <col min="2315" max="2315" width="10" style="84" customWidth="1"/>
    <col min="2316" max="2316" width="9.5703125" style="84" customWidth="1"/>
    <col min="2317" max="2560" width="9.140625" style="84"/>
    <col min="2561" max="2561" width="64.7109375" style="84" customWidth="1"/>
    <col min="2562" max="2562" width="12" style="84" customWidth="1"/>
    <col min="2563" max="2563" width="14.140625" style="84" customWidth="1"/>
    <col min="2564" max="2564" width="14.42578125" style="84" customWidth="1"/>
    <col min="2565" max="2565" width="17.7109375" style="84" customWidth="1"/>
    <col min="2566" max="2566" width="14.85546875" style="84" customWidth="1"/>
    <col min="2567" max="2567" width="12.85546875" style="84" customWidth="1"/>
    <col min="2568" max="2568" width="14.7109375" style="84" customWidth="1"/>
    <col min="2569" max="2569" width="15.85546875" style="84" customWidth="1"/>
    <col min="2570" max="2570" width="9.140625" style="84"/>
    <col min="2571" max="2571" width="10" style="84" customWidth="1"/>
    <col min="2572" max="2572" width="9.5703125" style="84" customWidth="1"/>
    <col min="2573" max="2816" width="9.140625" style="84"/>
    <col min="2817" max="2817" width="64.7109375" style="84" customWidth="1"/>
    <col min="2818" max="2818" width="12" style="84" customWidth="1"/>
    <col min="2819" max="2819" width="14.140625" style="84" customWidth="1"/>
    <col min="2820" max="2820" width="14.42578125" style="84" customWidth="1"/>
    <col min="2821" max="2821" width="17.7109375" style="84" customWidth="1"/>
    <col min="2822" max="2822" width="14.85546875" style="84" customWidth="1"/>
    <col min="2823" max="2823" width="12.85546875" style="84" customWidth="1"/>
    <col min="2824" max="2824" width="14.7109375" style="84" customWidth="1"/>
    <col min="2825" max="2825" width="15.85546875" style="84" customWidth="1"/>
    <col min="2826" max="2826" width="9.140625" style="84"/>
    <col min="2827" max="2827" width="10" style="84" customWidth="1"/>
    <col min="2828" max="2828" width="9.5703125" style="84" customWidth="1"/>
    <col min="2829" max="3072" width="9.140625" style="84"/>
    <col min="3073" max="3073" width="64.7109375" style="84" customWidth="1"/>
    <col min="3074" max="3074" width="12" style="84" customWidth="1"/>
    <col min="3075" max="3075" width="14.140625" style="84" customWidth="1"/>
    <col min="3076" max="3076" width="14.42578125" style="84" customWidth="1"/>
    <col min="3077" max="3077" width="17.7109375" style="84" customWidth="1"/>
    <col min="3078" max="3078" width="14.85546875" style="84" customWidth="1"/>
    <col min="3079" max="3079" width="12.85546875" style="84" customWidth="1"/>
    <col min="3080" max="3080" width="14.7109375" style="84" customWidth="1"/>
    <col min="3081" max="3081" width="15.85546875" style="84" customWidth="1"/>
    <col min="3082" max="3082" width="9.140625" style="84"/>
    <col min="3083" max="3083" width="10" style="84" customWidth="1"/>
    <col min="3084" max="3084" width="9.5703125" style="84" customWidth="1"/>
    <col min="3085" max="3328" width="9.140625" style="84"/>
    <col min="3329" max="3329" width="64.7109375" style="84" customWidth="1"/>
    <col min="3330" max="3330" width="12" style="84" customWidth="1"/>
    <col min="3331" max="3331" width="14.140625" style="84" customWidth="1"/>
    <col min="3332" max="3332" width="14.42578125" style="84" customWidth="1"/>
    <col min="3333" max="3333" width="17.7109375" style="84" customWidth="1"/>
    <col min="3334" max="3334" width="14.85546875" style="84" customWidth="1"/>
    <col min="3335" max="3335" width="12.85546875" style="84" customWidth="1"/>
    <col min="3336" max="3336" width="14.7109375" style="84" customWidth="1"/>
    <col min="3337" max="3337" width="15.85546875" style="84" customWidth="1"/>
    <col min="3338" max="3338" width="9.140625" style="84"/>
    <col min="3339" max="3339" width="10" style="84" customWidth="1"/>
    <col min="3340" max="3340" width="9.5703125" style="84" customWidth="1"/>
    <col min="3341" max="3584" width="9.140625" style="84"/>
    <col min="3585" max="3585" width="64.7109375" style="84" customWidth="1"/>
    <col min="3586" max="3586" width="12" style="84" customWidth="1"/>
    <col min="3587" max="3587" width="14.140625" style="84" customWidth="1"/>
    <col min="3588" max="3588" width="14.42578125" style="84" customWidth="1"/>
    <col min="3589" max="3589" width="17.7109375" style="84" customWidth="1"/>
    <col min="3590" max="3590" width="14.85546875" style="84" customWidth="1"/>
    <col min="3591" max="3591" width="12.85546875" style="84" customWidth="1"/>
    <col min="3592" max="3592" width="14.7109375" style="84" customWidth="1"/>
    <col min="3593" max="3593" width="15.85546875" style="84" customWidth="1"/>
    <col min="3594" max="3594" width="9.140625" style="84"/>
    <col min="3595" max="3595" width="10" style="84" customWidth="1"/>
    <col min="3596" max="3596" width="9.5703125" style="84" customWidth="1"/>
    <col min="3597" max="3840" width="9.140625" style="84"/>
    <col min="3841" max="3841" width="64.7109375" style="84" customWidth="1"/>
    <col min="3842" max="3842" width="12" style="84" customWidth="1"/>
    <col min="3843" max="3843" width="14.140625" style="84" customWidth="1"/>
    <col min="3844" max="3844" width="14.42578125" style="84" customWidth="1"/>
    <col min="3845" max="3845" width="17.7109375" style="84" customWidth="1"/>
    <col min="3846" max="3846" width="14.85546875" style="84" customWidth="1"/>
    <col min="3847" max="3847" width="12.85546875" style="84" customWidth="1"/>
    <col min="3848" max="3848" width="14.7109375" style="84" customWidth="1"/>
    <col min="3849" max="3849" width="15.85546875" style="84" customWidth="1"/>
    <col min="3850" max="3850" width="9.140625" style="84"/>
    <col min="3851" max="3851" width="10" style="84" customWidth="1"/>
    <col min="3852" max="3852" width="9.5703125" style="84" customWidth="1"/>
    <col min="3853" max="4096" width="9.140625" style="84"/>
    <col min="4097" max="4097" width="64.7109375" style="84" customWidth="1"/>
    <col min="4098" max="4098" width="12" style="84" customWidth="1"/>
    <col min="4099" max="4099" width="14.140625" style="84" customWidth="1"/>
    <col min="4100" max="4100" width="14.42578125" style="84" customWidth="1"/>
    <col min="4101" max="4101" width="17.7109375" style="84" customWidth="1"/>
    <col min="4102" max="4102" width="14.85546875" style="84" customWidth="1"/>
    <col min="4103" max="4103" width="12.85546875" style="84" customWidth="1"/>
    <col min="4104" max="4104" width="14.7109375" style="84" customWidth="1"/>
    <col min="4105" max="4105" width="15.85546875" style="84" customWidth="1"/>
    <col min="4106" max="4106" width="9.140625" style="84"/>
    <col min="4107" max="4107" width="10" style="84" customWidth="1"/>
    <col min="4108" max="4108" width="9.5703125" style="84" customWidth="1"/>
    <col min="4109" max="4352" width="9.140625" style="84"/>
    <col min="4353" max="4353" width="64.7109375" style="84" customWidth="1"/>
    <col min="4354" max="4354" width="12" style="84" customWidth="1"/>
    <col min="4355" max="4355" width="14.140625" style="84" customWidth="1"/>
    <col min="4356" max="4356" width="14.42578125" style="84" customWidth="1"/>
    <col min="4357" max="4357" width="17.7109375" style="84" customWidth="1"/>
    <col min="4358" max="4358" width="14.85546875" style="84" customWidth="1"/>
    <col min="4359" max="4359" width="12.85546875" style="84" customWidth="1"/>
    <col min="4360" max="4360" width="14.7109375" style="84" customWidth="1"/>
    <col min="4361" max="4361" width="15.85546875" style="84" customWidth="1"/>
    <col min="4362" max="4362" width="9.140625" style="84"/>
    <col min="4363" max="4363" width="10" style="84" customWidth="1"/>
    <col min="4364" max="4364" width="9.5703125" style="84" customWidth="1"/>
    <col min="4365" max="4608" width="9.140625" style="84"/>
    <col min="4609" max="4609" width="64.7109375" style="84" customWidth="1"/>
    <col min="4610" max="4610" width="12" style="84" customWidth="1"/>
    <col min="4611" max="4611" width="14.140625" style="84" customWidth="1"/>
    <col min="4612" max="4612" width="14.42578125" style="84" customWidth="1"/>
    <col min="4613" max="4613" width="17.7109375" style="84" customWidth="1"/>
    <col min="4614" max="4614" width="14.85546875" style="84" customWidth="1"/>
    <col min="4615" max="4615" width="12.85546875" style="84" customWidth="1"/>
    <col min="4616" max="4616" width="14.7109375" style="84" customWidth="1"/>
    <col min="4617" max="4617" width="15.85546875" style="84" customWidth="1"/>
    <col min="4618" max="4618" width="9.140625" style="84"/>
    <col min="4619" max="4619" width="10" style="84" customWidth="1"/>
    <col min="4620" max="4620" width="9.5703125" style="84" customWidth="1"/>
    <col min="4621" max="4864" width="9.140625" style="84"/>
    <col min="4865" max="4865" width="64.7109375" style="84" customWidth="1"/>
    <col min="4866" max="4866" width="12" style="84" customWidth="1"/>
    <col min="4867" max="4867" width="14.140625" style="84" customWidth="1"/>
    <col min="4868" max="4868" width="14.42578125" style="84" customWidth="1"/>
    <col min="4869" max="4869" width="17.7109375" style="84" customWidth="1"/>
    <col min="4870" max="4870" width="14.85546875" style="84" customWidth="1"/>
    <col min="4871" max="4871" width="12.85546875" style="84" customWidth="1"/>
    <col min="4872" max="4872" width="14.7109375" style="84" customWidth="1"/>
    <col min="4873" max="4873" width="15.85546875" style="84" customWidth="1"/>
    <col min="4874" max="4874" width="9.140625" style="84"/>
    <col min="4875" max="4875" width="10" style="84" customWidth="1"/>
    <col min="4876" max="4876" width="9.5703125" style="84" customWidth="1"/>
    <col min="4877" max="5120" width="9.140625" style="84"/>
    <col min="5121" max="5121" width="64.7109375" style="84" customWidth="1"/>
    <col min="5122" max="5122" width="12" style="84" customWidth="1"/>
    <col min="5123" max="5123" width="14.140625" style="84" customWidth="1"/>
    <col min="5124" max="5124" width="14.42578125" style="84" customWidth="1"/>
    <col min="5125" max="5125" width="17.7109375" style="84" customWidth="1"/>
    <col min="5126" max="5126" width="14.85546875" style="84" customWidth="1"/>
    <col min="5127" max="5127" width="12.85546875" style="84" customWidth="1"/>
    <col min="5128" max="5128" width="14.7109375" style="84" customWidth="1"/>
    <col min="5129" max="5129" width="15.85546875" style="84" customWidth="1"/>
    <col min="5130" max="5130" width="9.140625" style="84"/>
    <col min="5131" max="5131" width="10" style="84" customWidth="1"/>
    <col min="5132" max="5132" width="9.5703125" style="84" customWidth="1"/>
    <col min="5133" max="5376" width="9.140625" style="84"/>
    <col min="5377" max="5377" width="64.7109375" style="84" customWidth="1"/>
    <col min="5378" max="5378" width="12" style="84" customWidth="1"/>
    <col min="5379" max="5379" width="14.140625" style="84" customWidth="1"/>
    <col min="5380" max="5380" width="14.42578125" style="84" customWidth="1"/>
    <col min="5381" max="5381" width="17.7109375" style="84" customWidth="1"/>
    <col min="5382" max="5382" width="14.85546875" style="84" customWidth="1"/>
    <col min="5383" max="5383" width="12.85546875" style="84" customWidth="1"/>
    <col min="5384" max="5384" width="14.7109375" style="84" customWidth="1"/>
    <col min="5385" max="5385" width="15.85546875" style="84" customWidth="1"/>
    <col min="5386" max="5386" width="9.140625" style="84"/>
    <col min="5387" max="5387" width="10" style="84" customWidth="1"/>
    <col min="5388" max="5388" width="9.5703125" style="84" customWidth="1"/>
    <col min="5389" max="5632" width="9.140625" style="84"/>
    <col min="5633" max="5633" width="64.7109375" style="84" customWidth="1"/>
    <col min="5634" max="5634" width="12" style="84" customWidth="1"/>
    <col min="5635" max="5635" width="14.140625" style="84" customWidth="1"/>
    <col min="5636" max="5636" width="14.42578125" style="84" customWidth="1"/>
    <col min="5637" max="5637" width="17.7109375" style="84" customWidth="1"/>
    <col min="5638" max="5638" width="14.85546875" style="84" customWidth="1"/>
    <col min="5639" max="5639" width="12.85546875" style="84" customWidth="1"/>
    <col min="5640" max="5640" width="14.7109375" style="84" customWidth="1"/>
    <col min="5641" max="5641" width="15.85546875" style="84" customWidth="1"/>
    <col min="5642" max="5642" width="9.140625" style="84"/>
    <col min="5643" max="5643" width="10" style="84" customWidth="1"/>
    <col min="5644" max="5644" width="9.5703125" style="84" customWidth="1"/>
    <col min="5645" max="5888" width="9.140625" style="84"/>
    <col min="5889" max="5889" width="64.7109375" style="84" customWidth="1"/>
    <col min="5890" max="5890" width="12" style="84" customWidth="1"/>
    <col min="5891" max="5891" width="14.140625" style="84" customWidth="1"/>
    <col min="5892" max="5892" width="14.42578125" style="84" customWidth="1"/>
    <col min="5893" max="5893" width="17.7109375" style="84" customWidth="1"/>
    <col min="5894" max="5894" width="14.85546875" style="84" customWidth="1"/>
    <col min="5895" max="5895" width="12.85546875" style="84" customWidth="1"/>
    <col min="5896" max="5896" width="14.7109375" style="84" customWidth="1"/>
    <col min="5897" max="5897" width="15.85546875" style="84" customWidth="1"/>
    <col min="5898" max="5898" width="9.140625" style="84"/>
    <col min="5899" max="5899" width="10" style="84" customWidth="1"/>
    <col min="5900" max="5900" width="9.5703125" style="84" customWidth="1"/>
    <col min="5901" max="6144" width="9.140625" style="84"/>
    <col min="6145" max="6145" width="64.7109375" style="84" customWidth="1"/>
    <col min="6146" max="6146" width="12" style="84" customWidth="1"/>
    <col min="6147" max="6147" width="14.140625" style="84" customWidth="1"/>
    <col min="6148" max="6148" width="14.42578125" style="84" customWidth="1"/>
    <col min="6149" max="6149" width="17.7109375" style="84" customWidth="1"/>
    <col min="6150" max="6150" width="14.85546875" style="84" customWidth="1"/>
    <col min="6151" max="6151" width="12.85546875" style="84" customWidth="1"/>
    <col min="6152" max="6152" width="14.7109375" style="84" customWidth="1"/>
    <col min="6153" max="6153" width="15.85546875" style="84" customWidth="1"/>
    <col min="6154" max="6154" width="9.140625" style="84"/>
    <col min="6155" max="6155" width="10" style="84" customWidth="1"/>
    <col min="6156" max="6156" width="9.5703125" style="84" customWidth="1"/>
    <col min="6157" max="6400" width="9.140625" style="84"/>
    <col min="6401" max="6401" width="64.7109375" style="84" customWidth="1"/>
    <col min="6402" max="6402" width="12" style="84" customWidth="1"/>
    <col min="6403" max="6403" width="14.140625" style="84" customWidth="1"/>
    <col min="6404" max="6404" width="14.42578125" style="84" customWidth="1"/>
    <col min="6405" max="6405" width="17.7109375" style="84" customWidth="1"/>
    <col min="6406" max="6406" width="14.85546875" style="84" customWidth="1"/>
    <col min="6407" max="6407" width="12.85546875" style="84" customWidth="1"/>
    <col min="6408" max="6408" width="14.7109375" style="84" customWidth="1"/>
    <col min="6409" max="6409" width="15.85546875" style="84" customWidth="1"/>
    <col min="6410" max="6410" width="9.140625" style="84"/>
    <col min="6411" max="6411" width="10" style="84" customWidth="1"/>
    <col min="6412" max="6412" width="9.5703125" style="84" customWidth="1"/>
    <col min="6413" max="6656" width="9.140625" style="84"/>
    <col min="6657" max="6657" width="64.7109375" style="84" customWidth="1"/>
    <col min="6658" max="6658" width="12" style="84" customWidth="1"/>
    <col min="6659" max="6659" width="14.140625" style="84" customWidth="1"/>
    <col min="6660" max="6660" width="14.42578125" style="84" customWidth="1"/>
    <col min="6661" max="6661" width="17.7109375" style="84" customWidth="1"/>
    <col min="6662" max="6662" width="14.85546875" style="84" customWidth="1"/>
    <col min="6663" max="6663" width="12.85546875" style="84" customWidth="1"/>
    <col min="6664" max="6664" width="14.7109375" style="84" customWidth="1"/>
    <col min="6665" max="6665" width="15.85546875" style="84" customWidth="1"/>
    <col min="6666" max="6666" width="9.140625" style="84"/>
    <col min="6667" max="6667" width="10" style="84" customWidth="1"/>
    <col min="6668" max="6668" width="9.5703125" style="84" customWidth="1"/>
    <col min="6669" max="6912" width="9.140625" style="84"/>
    <col min="6913" max="6913" width="64.7109375" style="84" customWidth="1"/>
    <col min="6914" max="6914" width="12" style="84" customWidth="1"/>
    <col min="6915" max="6915" width="14.140625" style="84" customWidth="1"/>
    <col min="6916" max="6916" width="14.42578125" style="84" customWidth="1"/>
    <col min="6917" max="6917" width="17.7109375" style="84" customWidth="1"/>
    <col min="6918" max="6918" width="14.85546875" style="84" customWidth="1"/>
    <col min="6919" max="6919" width="12.85546875" style="84" customWidth="1"/>
    <col min="6920" max="6920" width="14.7109375" style="84" customWidth="1"/>
    <col min="6921" max="6921" width="15.85546875" style="84" customWidth="1"/>
    <col min="6922" max="6922" width="9.140625" style="84"/>
    <col min="6923" max="6923" width="10" style="84" customWidth="1"/>
    <col min="6924" max="6924" width="9.5703125" style="84" customWidth="1"/>
    <col min="6925" max="7168" width="9.140625" style="84"/>
    <col min="7169" max="7169" width="64.7109375" style="84" customWidth="1"/>
    <col min="7170" max="7170" width="12" style="84" customWidth="1"/>
    <col min="7171" max="7171" width="14.140625" style="84" customWidth="1"/>
    <col min="7172" max="7172" width="14.42578125" style="84" customWidth="1"/>
    <col min="7173" max="7173" width="17.7109375" style="84" customWidth="1"/>
    <col min="7174" max="7174" width="14.85546875" style="84" customWidth="1"/>
    <col min="7175" max="7175" width="12.85546875" style="84" customWidth="1"/>
    <col min="7176" max="7176" width="14.7109375" style="84" customWidth="1"/>
    <col min="7177" max="7177" width="15.85546875" style="84" customWidth="1"/>
    <col min="7178" max="7178" width="9.140625" style="84"/>
    <col min="7179" max="7179" width="10" style="84" customWidth="1"/>
    <col min="7180" max="7180" width="9.5703125" style="84" customWidth="1"/>
    <col min="7181" max="7424" width="9.140625" style="84"/>
    <col min="7425" max="7425" width="64.7109375" style="84" customWidth="1"/>
    <col min="7426" max="7426" width="12" style="84" customWidth="1"/>
    <col min="7427" max="7427" width="14.140625" style="84" customWidth="1"/>
    <col min="7428" max="7428" width="14.42578125" style="84" customWidth="1"/>
    <col min="7429" max="7429" width="17.7109375" style="84" customWidth="1"/>
    <col min="7430" max="7430" width="14.85546875" style="84" customWidth="1"/>
    <col min="7431" max="7431" width="12.85546875" style="84" customWidth="1"/>
    <col min="7432" max="7432" width="14.7109375" style="84" customWidth="1"/>
    <col min="7433" max="7433" width="15.85546875" style="84" customWidth="1"/>
    <col min="7434" max="7434" width="9.140625" style="84"/>
    <col min="7435" max="7435" width="10" style="84" customWidth="1"/>
    <col min="7436" max="7436" width="9.5703125" style="84" customWidth="1"/>
    <col min="7437" max="7680" width="9.140625" style="84"/>
    <col min="7681" max="7681" width="64.7109375" style="84" customWidth="1"/>
    <col min="7682" max="7682" width="12" style="84" customWidth="1"/>
    <col min="7683" max="7683" width="14.140625" style="84" customWidth="1"/>
    <col min="7684" max="7684" width="14.42578125" style="84" customWidth="1"/>
    <col min="7685" max="7685" width="17.7109375" style="84" customWidth="1"/>
    <col min="7686" max="7686" width="14.85546875" style="84" customWidth="1"/>
    <col min="7687" max="7687" width="12.85546875" style="84" customWidth="1"/>
    <col min="7688" max="7688" width="14.7109375" style="84" customWidth="1"/>
    <col min="7689" max="7689" width="15.85546875" style="84" customWidth="1"/>
    <col min="7690" max="7690" width="9.140625" style="84"/>
    <col min="7691" max="7691" width="10" style="84" customWidth="1"/>
    <col min="7692" max="7692" width="9.5703125" style="84" customWidth="1"/>
    <col min="7693" max="7936" width="9.140625" style="84"/>
    <col min="7937" max="7937" width="64.7109375" style="84" customWidth="1"/>
    <col min="7938" max="7938" width="12" style="84" customWidth="1"/>
    <col min="7939" max="7939" width="14.140625" style="84" customWidth="1"/>
    <col min="7940" max="7940" width="14.42578125" style="84" customWidth="1"/>
    <col min="7941" max="7941" width="17.7109375" style="84" customWidth="1"/>
    <col min="7942" max="7942" width="14.85546875" style="84" customWidth="1"/>
    <col min="7943" max="7943" width="12.85546875" style="84" customWidth="1"/>
    <col min="7944" max="7944" width="14.7109375" style="84" customWidth="1"/>
    <col min="7945" max="7945" width="15.85546875" style="84" customWidth="1"/>
    <col min="7946" max="7946" width="9.140625" style="84"/>
    <col min="7947" max="7947" width="10" style="84" customWidth="1"/>
    <col min="7948" max="7948" width="9.5703125" style="84" customWidth="1"/>
    <col min="7949" max="8192" width="9.140625" style="84"/>
    <col min="8193" max="8193" width="64.7109375" style="84" customWidth="1"/>
    <col min="8194" max="8194" width="12" style="84" customWidth="1"/>
    <col min="8195" max="8195" width="14.140625" style="84" customWidth="1"/>
    <col min="8196" max="8196" width="14.42578125" style="84" customWidth="1"/>
    <col min="8197" max="8197" width="17.7109375" style="84" customWidth="1"/>
    <col min="8198" max="8198" width="14.85546875" style="84" customWidth="1"/>
    <col min="8199" max="8199" width="12.85546875" style="84" customWidth="1"/>
    <col min="8200" max="8200" width="14.7109375" style="84" customWidth="1"/>
    <col min="8201" max="8201" width="15.85546875" style="84" customWidth="1"/>
    <col min="8202" max="8202" width="9.140625" style="84"/>
    <col min="8203" max="8203" width="10" style="84" customWidth="1"/>
    <col min="8204" max="8204" width="9.5703125" style="84" customWidth="1"/>
    <col min="8205" max="8448" width="9.140625" style="84"/>
    <col min="8449" max="8449" width="64.7109375" style="84" customWidth="1"/>
    <col min="8450" max="8450" width="12" style="84" customWidth="1"/>
    <col min="8451" max="8451" width="14.140625" style="84" customWidth="1"/>
    <col min="8452" max="8452" width="14.42578125" style="84" customWidth="1"/>
    <col min="8453" max="8453" width="17.7109375" style="84" customWidth="1"/>
    <col min="8454" max="8454" width="14.85546875" style="84" customWidth="1"/>
    <col min="8455" max="8455" width="12.85546875" style="84" customWidth="1"/>
    <col min="8456" max="8456" width="14.7109375" style="84" customWidth="1"/>
    <col min="8457" max="8457" width="15.85546875" style="84" customWidth="1"/>
    <col min="8458" max="8458" width="9.140625" style="84"/>
    <col min="8459" max="8459" width="10" style="84" customWidth="1"/>
    <col min="8460" max="8460" width="9.5703125" style="84" customWidth="1"/>
    <col min="8461" max="8704" width="9.140625" style="84"/>
    <col min="8705" max="8705" width="64.7109375" style="84" customWidth="1"/>
    <col min="8706" max="8706" width="12" style="84" customWidth="1"/>
    <col min="8707" max="8707" width="14.140625" style="84" customWidth="1"/>
    <col min="8708" max="8708" width="14.42578125" style="84" customWidth="1"/>
    <col min="8709" max="8709" width="17.7109375" style="84" customWidth="1"/>
    <col min="8710" max="8710" width="14.85546875" style="84" customWidth="1"/>
    <col min="8711" max="8711" width="12.85546875" style="84" customWidth="1"/>
    <col min="8712" max="8712" width="14.7109375" style="84" customWidth="1"/>
    <col min="8713" max="8713" width="15.85546875" style="84" customWidth="1"/>
    <col min="8714" max="8714" width="9.140625" style="84"/>
    <col min="8715" max="8715" width="10" style="84" customWidth="1"/>
    <col min="8716" max="8716" width="9.5703125" style="84" customWidth="1"/>
    <col min="8717" max="8960" width="9.140625" style="84"/>
    <col min="8961" max="8961" width="64.7109375" style="84" customWidth="1"/>
    <col min="8962" max="8962" width="12" style="84" customWidth="1"/>
    <col min="8963" max="8963" width="14.140625" style="84" customWidth="1"/>
    <col min="8964" max="8964" width="14.42578125" style="84" customWidth="1"/>
    <col min="8965" max="8965" width="17.7109375" style="84" customWidth="1"/>
    <col min="8966" max="8966" width="14.85546875" style="84" customWidth="1"/>
    <col min="8967" max="8967" width="12.85546875" style="84" customWidth="1"/>
    <col min="8968" max="8968" width="14.7109375" style="84" customWidth="1"/>
    <col min="8969" max="8969" width="15.85546875" style="84" customWidth="1"/>
    <col min="8970" max="8970" width="9.140625" style="84"/>
    <col min="8971" max="8971" width="10" style="84" customWidth="1"/>
    <col min="8972" max="8972" width="9.5703125" style="84" customWidth="1"/>
    <col min="8973" max="9216" width="9.140625" style="84"/>
    <col min="9217" max="9217" width="64.7109375" style="84" customWidth="1"/>
    <col min="9218" max="9218" width="12" style="84" customWidth="1"/>
    <col min="9219" max="9219" width="14.140625" style="84" customWidth="1"/>
    <col min="9220" max="9220" width="14.42578125" style="84" customWidth="1"/>
    <col min="9221" max="9221" width="17.7109375" style="84" customWidth="1"/>
    <col min="9222" max="9222" width="14.85546875" style="84" customWidth="1"/>
    <col min="9223" max="9223" width="12.85546875" style="84" customWidth="1"/>
    <col min="9224" max="9224" width="14.7109375" style="84" customWidth="1"/>
    <col min="9225" max="9225" width="15.85546875" style="84" customWidth="1"/>
    <col min="9226" max="9226" width="9.140625" style="84"/>
    <col min="9227" max="9227" width="10" style="84" customWidth="1"/>
    <col min="9228" max="9228" width="9.5703125" style="84" customWidth="1"/>
    <col min="9229" max="9472" width="9.140625" style="84"/>
    <col min="9473" max="9473" width="64.7109375" style="84" customWidth="1"/>
    <col min="9474" max="9474" width="12" style="84" customWidth="1"/>
    <col min="9475" max="9475" width="14.140625" style="84" customWidth="1"/>
    <col min="9476" max="9476" width="14.42578125" style="84" customWidth="1"/>
    <col min="9477" max="9477" width="17.7109375" style="84" customWidth="1"/>
    <col min="9478" max="9478" width="14.85546875" style="84" customWidth="1"/>
    <col min="9479" max="9479" width="12.85546875" style="84" customWidth="1"/>
    <col min="9480" max="9480" width="14.7109375" style="84" customWidth="1"/>
    <col min="9481" max="9481" width="15.85546875" style="84" customWidth="1"/>
    <col min="9482" max="9482" width="9.140625" style="84"/>
    <col min="9483" max="9483" width="10" style="84" customWidth="1"/>
    <col min="9484" max="9484" width="9.5703125" style="84" customWidth="1"/>
    <col min="9485" max="9728" width="9.140625" style="84"/>
    <col min="9729" max="9729" width="64.7109375" style="84" customWidth="1"/>
    <col min="9730" max="9730" width="12" style="84" customWidth="1"/>
    <col min="9731" max="9731" width="14.140625" style="84" customWidth="1"/>
    <col min="9732" max="9732" width="14.42578125" style="84" customWidth="1"/>
    <col min="9733" max="9733" width="17.7109375" style="84" customWidth="1"/>
    <col min="9734" max="9734" width="14.85546875" style="84" customWidth="1"/>
    <col min="9735" max="9735" width="12.85546875" style="84" customWidth="1"/>
    <col min="9736" max="9736" width="14.7109375" style="84" customWidth="1"/>
    <col min="9737" max="9737" width="15.85546875" style="84" customWidth="1"/>
    <col min="9738" max="9738" width="9.140625" style="84"/>
    <col min="9739" max="9739" width="10" style="84" customWidth="1"/>
    <col min="9740" max="9740" width="9.5703125" style="84" customWidth="1"/>
    <col min="9741" max="9984" width="9.140625" style="84"/>
    <col min="9985" max="9985" width="64.7109375" style="84" customWidth="1"/>
    <col min="9986" max="9986" width="12" style="84" customWidth="1"/>
    <col min="9987" max="9987" width="14.140625" style="84" customWidth="1"/>
    <col min="9988" max="9988" width="14.42578125" style="84" customWidth="1"/>
    <col min="9989" max="9989" width="17.7109375" style="84" customWidth="1"/>
    <col min="9990" max="9990" width="14.85546875" style="84" customWidth="1"/>
    <col min="9991" max="9991" width="12.85546875" style="84" customWidth="1"/>
    <col min="9992" max="9992" width="14.7109375" style="84" customWidth="1"/>
    <col min="9993" max="9993" width="15.85546875" style="84" customWidth="1"/>
    <col min="9994" max="9994" width="9.140625" style="84"/>
    <col min="9995" max="9995" width="10" style="84" customWidth="1"/>
    <col min="9996" max="9996" width="9.5703125" style="84" customWidth="1"/>
    <col min="9997" max="10240" width="9.140625" style="84"/>
    <col min="10241" max="10241" width="64.7109375" style="84" customWidth="1"/>
    <col min="10242" max="10242" width="12" style="84" customWidth="1"/>
    <col min="10243" max="10243" width="14.140625" style="84" customWidth="1"/>
    <col min="10244" max="10244" width="14.42578125" style="84" customWidth="1"/>
    <col min="10245" max="10245" width="17.7109375" style="84" customWidth="1"/>
    <col min="10246" max="10246" width="14.85546875" style="84" customWidth="1"/>
    <col min="10247" max="10247" width="12.85546875" style="84" customWidth="1"/>
    <col min="10248" max="10248" width="14.7109375" style="84" customWidth="1"/>
    <col min="10249" max="10249" width="15.85546875" style="84" customWidth="1"/>
    <col min="10250" max="10250" width="9.140625" style="84"/>
    <col min="10251" max="10251" width="10" style="84" customWidth="1"/>
    <col min="10252" max="10252" width="9.5703125" style="84" customWidth="1"/>
    <col min="10253" max="10496" width="9.140625" style="84"/>
    <col min="10497" max="10497" width="64.7109375" style="84" customWidth="1"/>
    <col min="10498" max="10498" width="12" style="84" customWidth="1"/>
    <col min="10499" max="10499" width="14.140625" style="84" customWidth="1"/>
    <col min="10500" max="10500" width="14.42578125" style="84" customWidth="1"/>
    <col min="10501" max="10501" width="17.7109375" style="84" customWidth="1"/>
    <col min="10502" max="10502" width="14.85546875" style="84" customWidth="1"/>
    <col min="10503" max="10503" width="12.85546875" style="84" customWidth="1"/>
    <col min="10504" max="10504" width="14.7109375" style="84" customWidth="1"/>
    <col min="10505" max="10505" width="15.85546875" style="84" customWidth="1"/>
    <col min="10506" max="10506" width="9.140625" style="84"/>
    <col min="10507" max="10507" width="10" style="84" customWidth="1"/>
    <col min="10508" max="10508" width="9.5703125" style="84" customWidth="1"/>
    <col min="10509" max="10752" width="9.140625" style="84"/>
    <col min="10753" max="10753" width="64.7109375" style="84" customWidth="1"/>
    <col min="10754" max="10754" width="12" style="84" customWidth="1"/>
    <col min="10755" max="10755" width="14.140625" style="84" customWidth="1"/>
    <col min="10756" max="10756" width="14.42578125" style="84" customWidth="1"/>
    <col min="10757" max="10757" width="17.7109375" style="84" customWidth="1"/>
    <col min="10758" max="10758" width="14.85546875" style="84" customWidth="1"/>
    <col min="10759" max="10759" width="12.85546875" style="84" customWidth="1"/>
    <col min="10760" max="10760" width="14.7109375" style="84" customWidth="1"/>
    <col min="10761" max="10761" width="15.85546875" style="84" customWidth="1"/>
    <col min="10762" max="10762" width="9.140625" style="84"/>
    <col min="10763" max="10763" width="10" style="84" customWidth="1"/>
    <col min="10764" max="10764" width="9.5703125" style="84" customWidth="1"/>
    <col min="10765" max="11008" width="9.140625" style="84"/>
    <col min="11009" max="11009" width="64.7109375" style="84" customWidth="1"/>
    <col min="11010" max="11010" width="12" style="84" customWidth="1"/>
    <col min="11011" max="11011" width="14.140625" style="84" customWidth="1"/>
    <col min="11012" max="11012" width="14.42578125" style="84" customWidth="1"/>
    <col min="11013" max="11013" width="17.7109375" style="84" customWidth="1"/>
    <col min="11014" max="11014" width="14.85546875" style="84" customWidth="1"/>
    <col min="11015" max="11015" width="12.85546875" style="84" customWidth="1"/>
    <col min="11016" max="11016" width="14.7109375" style="84" customWidth="1"/>
    <col min="11017" max="11017" width="15.85546875" style="84" customWidth="1"/>
    <col min="11018" max="11018" width="9.140625" style="84"/>
    <col min="11019" max="11019" width="10" style="84" customWidth="1"/>
    <col min="11020" max="11020" width="9.5703125" style="84" customWidth="1"/>
    <col min="11021" max="11264" width="9.140625" style="84"/>
    <col min="11265" max="11265" width="64.7109375" style="84" customWidth="1"/>
    <col min="11266" max="11266" width="12" style="84" customWidth="1"/>
    <col min="11267" max="11267" width="14.140625" style="84" customWidth="1"/>
    <col min="11268" max="11268" width="14.42578125" style="84" customWidth="1"/>
    <col min="11269" max="11269" width="17.7109375" style="84" customWidth="1"/>
    <col min="11270" max="11270" width="14.85546875" style="84" customWidth="1"/>
    <col min="11271" max="11271" width="12.85546875" style="84" customWidth="1"/>
    <col min="11272" max="11272" width="14.7109375" style="84" customWidth="1"/>
    <col min="11273" max="11273" width="15.85546875" style="84" customWidth="1"/>
    <col min="11274" max="11274" width="9.140625" style="84"/>
    <col min="11275" max="11275" width="10" style="84" customWidth="1"/>
    <col min="11276" max="11276" width="9.5703125" style="84" customWidth="1"/>
    <col min="11277" max="11520" width="9.140625" style="84"/>
    <col min="11521" max="11521" width="64.7109375" style="84" customWidth="1"/>
    <col min="11522" max="11522" width="12" style="84" customWidth="1"/>
    <col min="11523" max="11523" width="14.140625" style="84" customWidth="1"/>
    <col min="11524" max="11524" width="14.42578125" style="84" customWidth="1"/>
    <col min="11525" max="11525" width="17.7109375" style="84" customWidth="1"/>
    <col min="11526" max="11526" width="14.85546875" style="84" customWidth="1"/>
    <col min="11527" max="11527" width="12.85546875" style="84" customWidth="1"/>
    <col min="11528" max="11528" width="14.7109375" style="84" customWidth="1"/>
    <col min="11529" max="11529" width="15.85546875" style="84" customWidth="1"/>
    <col min="11530" max="11530" width="9.140625" style="84"/>
    <col min="11531" max="11531" width="10" style="84" customWidth="1"/>
    <col min="11532" max="11532" width="9.5703125" style="84" customWidth="1"/>
    <col min="11533" max="11776" width="9.140625" style="84"/>
    <col min="11777" max="11777" width="64.7109375" style="84" customWidth="1"/>
    <col min="11778" max="11778" width="12" style="84" customWidth="1"/>
    <col min="11779" max="11779" width="14.140625" style="84" customWidth="1"/>
    <col min="11780" max="11780" width="14.42578125" style="84" customWidth="1"/>
    <col min="11781" max="11781" width="17.7109375" style="84" customWidth="1"/>
    <col min="11782" max="11782" width="14.85546875" style="84" customWidth="1"/>
    <col min="11783" max="11783" width="12.85546875" style="84" customWidth="1"/>
    <col min="11784" max="11784" width="14.7109375" style="84" customWidth="1"/>
    <col min="11785" max="11785" width="15.85546875" style="84" customWidth="1"/>
    <col min="11786" max="11786" width="9.140625" style="84"/>
    <col min="11787" max="11787" width="10" style="84" customWidth="1"/>
    <col min="11788" max="11788" width="9.5703125" style="84" customWidth="1"/>
    <col min="11789" max="12032" width="9.140625" style="84"/>
    <col min="12033" max="12033" width="64.7109375" style="84" customWidth="1"/>
    <col min="12034" max="12034" width="12" style="84" customWidth="1"/>
    <col min="12035" max="12035" width="14.140625" style="84" customWidth="1"/>
    <col min="12036" max="12036" width="14.42578125" style="84" customWidth="1"/>
    <col min="12037" max="12037" width="17.7109375" style="84" customWidth="1"/>
    <col min="12038" max="12038" width="14.85546875" style="84" customWidth="1"/>
    <col min="12039" max="12039" width="12.85546875" style="84" customWidth="1"/>
    <col min="12040" max="12040" width="14.7109375" style="84" customWidth="1"/>
    <col min="12041" max="12041" width="15.85546875" style="84" customWidth="1"/>
    <col min="12042" max="12042" width="9.140625" style="84"/>
    <col min="12043" max="12043" width="10" style="84" customWidth="1"/>
    <col min="12044" max="12044" width="9.5703125" style="84" customWidth="1"/>
    <col min="12045" max="12288" width="9.140625" style="84"/>
    <col min="12289" max="12289" width="64.7109375" style="84" customWidth="1"/>
    <col min="12290" max="12290" width="12" style="84" customWidth="1"/>
    <col min="12291" max="12291" width="14.140625" style="84" customWidth="1"/>
    <col min="12292" max="12292" width="14.42578125" style="84" customWidth="1"/>
    <col min="12293" max="12293" width="17.7109375" style="84" customWidth="1"/>
    <col min="12294" max="12294" width="14.85546875" style="84" customWidth="1"/>
    <col min="12295" max="12295" width="12.85546875" style="84" customWidth="1"/>
    <col min="12296" max="12296" width="14.7109375" style="84" customWidth="1"/>
    <col min="12297" max="12297" width="15.85546875" style="84" customWidth="1"/>
    <col min="12298" max="12298" width="9.140625" style="84"/>
    <col min="12299" max="12299" width="10" style="84" customWidth="1"/>
    <col min="12300" max="12300" width="9.5703125" style="84" customWidth="1"/>
    <col min="12301" max="12544" width="9.140625" style="84"/>
    <col min="12545" max="12545" width="64.7109375" style="84" customWidth="1"/>
    <col min="12546" max="12546" width="12" style="84" customWidth="1"/>
    <col min="12547" max="12547" width="14.140625" style="84" customWidth="1"/>
    <col min="12548" max="12548" width="14.42578125" style="84" customWidth="1"/>
    <col min="12549" max="12549" width="17.7109375" style="84" customWidth="1"/>
    <col min="12550" max="12550" width="14.85546875" style="84" customWidth="1"/>
    <col min="12551" max="12551" width="12.85546875" style="84" customWidth="1"/>
    <col min="12552" max="12552" width="14.7109375" style="84" customWidth="1"/>
    <col min="12553" max="12553" width="15.85546875" style="84" customWidth="1"/>
    <col min="12554" max="12554" width="9.140625" style="84"/>
    <col min="12555" max="12555" width="10" style="84" customWidth="1"/>
    <col min="12556" max="12556" width="9.5703125" style="84" customWidth="1"/>
    <col min="12557" max="12800" width="9.140625" style="84"/>
    <col min="12801" max="12801" width="64.7109375" style="84" customWidth="1"/>
    <col min="12802" max="12802" width="12" style="84" customWidth="1"/>
    <col min="12803" max="12803" width="14.140625" style="84" customWidth="1"/>
    <col min="12804" max="12804" width="14.42578125" style="84" customWidth="1"/>
    <col min="12805" max="12805" width="17.7109375" style="84" customWidth="1"/>
    <col min="12806" max="12806" width="14.85546875" style="84" customWidth="1"/>
    <col min="12807" max="12807" width="12.85546875" style="84" customWidth="1"/>
    <col min="12808" max="12808" width="14.7109375" style="84" customWidth="1"/>
    <col min="12809" max="12809" width="15.85546875" style="84" customWidth="1"/>
    <col min="12810" max="12810" width="9.140625" style="84"/>
    <col min="12811" max="12811" width="10" style="84" customWidth="1"/>
    <col min="12812" max="12812" width="9.5703125" style="84" customWidth="1"/>
    <col min="12813" max="13056" width="9.140625" style="84"/>
    <col min="13057" max="13057" width="64.7109375" style="84" customWidth="1"/>
    <col min="13058" max="13058" width="12" style="84" customWidth="1"/>
    <col min="13059" max="13059" width="14.140625" style="84" customWidth="1"/>
    <col min="13060" max="13060" width="14.42578125" style="84" customWidth="1"/>
    <col min="13061" max="13061" width="17.7109375" style="84" customWidth="1"/>
    <col min="13062" max="13062" width="14.85546875" style="84" customWidth="1"/>
    <col min="13063" max="13063" width="12.85546875" style="84" customWidth="1"/>
    <col min="13064" max="13064" width="14.7109375" style="84" customWidth="1"/>
    <col min="13065" max="13065" width="15.85546875" style="84" customWidth="1"/>
    <col min="13066" max="13066" width="9.140625" style="84"/>
    <col min="13067" max="13067" width="10" style="84" customWidth="1"/>
    <col min="13068" max="13068" width="9.5703125" style="84" customWidth="1"/>
    <col min="13069" max="13312" width="9.140625" style="84"/>
    <col min="13313" max="13313" width="64.7109375" style="84" customWidth="1"/>
    <col min="13314" max="13314" width="12" style="84" customWidth="1"/>
    <col min="13315" max="13315" width="14.140625" style="84" customWidth="1"/>
    <col min="13316" max="13316" width="14.42578125" style="84" customWidth="1"/>
    <col min="13317" max="13317" width="17.7109375" style="84" customWidth="1"/>
    <col min="13318" max="13318" width="14.85546875" style="84" customWidth="1"/>
    <col min="13319" max="13319" width="12.85546875" style="84" customWidth="1"/>
    <col min="13320" max="13320" width="14.7109375" style="84" customWidth="1"/>
    <col min="13321" max="13321" width="15.85546875" style="84" customWidth="1"/>
    <col min="13322" max="13322" width="9.140625" style="84"/>
    <col min="13323" max="13323" width="10" style="84" customWidth="1"/>
    <col min="13324" max="13324" width="9.5703125" style="84" customWidth="1"/>
    <col min="13325" max="13568" width="9.140625" style="84"/>
    <col min="13569" max="13569" width="64.7109375" style="84" customWidth="1"/>
    <col min="13570" max="13570" width="12" style="84" customWidth="1"/>
    <col min="13571" max="13571" width="14.140625" style="84" customWidth="1"/>
    <col min="13572" max="13572" width="14.42578125" style="84" customWidth="1"/>
    <col min="13573" max="13573" width="17.7109375" style="84" customWidth="1"/>
    <col min="13574" max="13574" width="14.85546875" style="84" customWidth="1"/>
    <col min="13575" max="13575" width="12.85546875" style="84" customWidth="1"/>
    <col min="13576" max="13576" width="14.7109375" style="84" customWidth="1"/>
    <col min="13577" max="13577" width="15.85546875" style="84" customWidth="1"/>
    <col min="13578" max="13578" width="9.140625" style="84"/>
    <col min="13579" max="13579" width="10" style="84" customWidth="1"/>
    <col min="13580" max="13580" width="9.5703125" style="84" customWidth="1"/>
    <col min="13581" max="13824" width="9.140625" style="84"/>
    <col min="13825" max="13825" width="64.7109375" style="84" customWidth="1"/>
    <col min="13826" max="13826" width="12" style="84" customWidth="1"/>
    <col min="13827" max="13827" width="14.140625" style="84" customWidth="1"/>
    <col min="13828" max="13828" width="14.42578125" style="84" customWidth="1"/>
    <col min="13829" max="13829" width="17.7109375" style="84" customWidth="1"/>
    <col min="13830" max="13830" width="14.85546875" style="84" customWidth="1"/>
    <col min="13831" max="13831" width="12.85546875" style="84" customWidth="1"/>
    <col min="13832" max="13832" width="14.7109375" style="84" customWidth="1"/>
    <col min="13833" max="13833" width="15.85546875" style="84" customWidth="1"/>
    <col min="13834" max="13834" width="9.140625" style="84"/>
    <col min="13835" max="13835" width="10" style="84" customWidth="1"/>
    <col min="13836" max="13836" width="9.5703125" style="84" customWidth="1"/>
    <col min="13837" max="14080" width="9.140625" style="84"/>
    <col min="14081" max="14081" width="64.7109375" style="84" customWidth="1"/>
    <col min="14082" max="14082" width="12" style="84" customWidth="1"/>
    <col min="14083" max="14083" width="14.140625" style="84" customWidth="1"/>
    <col min="14084" max="14084" width="14.42578125" style="84" customWidth="1"/>
    <col min="14085" max="14085" width="17.7109375" style="84" customWidth="1"/>
    <col min="14086" max="14086" width="14.85546875" style="84" customWidth="1"/>
    <col min="14087" max="14087" width="12.85546875" style="84" customWidth="1"/>
    <col min="14088" max="14088" width="14.7109375" style="84" customWidth="1"/>
    <col min="14089" max="14089" width="15.85546875" style="84" customWidth="1"/>
    <col min="14090" max="14090" width="9.140625" style="84"/>
    <col min="14091" max="14091" width="10" style="84" customWidth="1"/>
    <col min="14092" max="14092" width="9.5703125" style="84" customWidth="1"/>
    <col min="14093" max="14336" width="9.140625" style="84"/>
    <col min="14337" max="14337" width="64.7109375" style="84" customWidth="1"/>
    <col min="14338" max="14338" width="12" style="84" customWidth="1"/>
    <col min="14339" max="14339" width="14.140625" style="84" customWidth="1"/>
    <col min="14340" max="14340" width="14.42578125" style="84" customWidth="1"/>
    <col min="14341" max="14341" width="17.7109375" style="84" customWidth="1"/>
    <col min="14342" max="14342" width="14.85546875" style="84" customWidth="1"/>
    <col min="14343" max="14343" width="12.85546875" style="84" customWidth="1"/>
    <col min="14344" max="14344" width="14.7109375" style="84" customWidth="1"/>
    <col min="14345" max="14345" width="15.85546875" style="84" customWidth="1"/>
    <col min="14346" max="14346" width="9.140625" style="84"/>
    <col min="14347" max="14347" width="10" style="84" customWidth="1"/>
    <col min="14348" max="14348" width="9.5703125" style="84" customWidth="1"/>
    <col min="14349" max="14592" width="9.140625" style="84"/>
    <col min="14593" max="14593" width="64.7109375" style="84" customWidth="1"/>
    <col min="14594" max="14594" width="12" style="84" customWidth="1"/>
    <col min="14595" max="14595" width="14.140625" style="84" customWidth="1"/>
    <col min="14596" max="14596" width="14.42578125" style="84" customWidth="1"/>
    <col min="14597" max="14597" width="17.7109375" style="84" customWidth="1"/>
    <col min="14598" max="14598" width="14.85546875" style="84" customWidth="1"/>
    <col min="14599" max="14599" width="12.85546875" style="84" customWidth="1"/>
    <col min="14600" max="14600" width="14.7109375" style="84" customWidth="1"/>
    <col min="14601" max="14601" width="15.85546875" style="84" customWidth="1"/>
    <col min="14602" max="14602" width="9.140625" style="84"/>
    <col min="14603" max="14603" width="10" style="84" customWidth="1"/>
    <col min="14604" max="14604" width="9.5703125" style="84" customWidth="1"/>
    <col min="14605" max="14848" width="9.140625" style="84"/>
    <col min="14849" max="14849" width="64.7109375" style="84" customWidth="1"/>
    <col min="14850" max="14850" width="12" style="84" customWidth="1"/>
    <col min="14851" max="14851" width="14.140625" style="84" customWidth="1"/>
    <col min="14852" max="14852" width="14.42578125" style="84" customWidth="1"/>
    <col min="14853" max="14853" width="17.7109375" style="84" customWidth="1"/>
    <col min="14854" max="14854" width="14.85546875" style="84" customWidth="1"/>
    <col min="14855" max="14855" width="12.85546875" style="84" customWidth="1"/>
    <col min="14856" max="14856" width="14.7109375" style="84" customWidth="1"/>
    <col min="14857" max="14857" width="15.85546875" style="84" customWidth="1"/>
    <col min="14858" max="14858" width="9.140625" style="84"/>
    <col min="14859" max="14859" width="10" style="84" customWidth="1"/>
    <col min="14860" max="14860" width="9.5703125" style="84" customWidth="1"/>
    <col min="14861" max="15104" width="9.140625" style="84"/>
    <col min="15105" max="15105" width="64.7109375" style="84" customWidth="1"/>
    <col min="15106" max="15106" width="12" style="84" customWidth="1"/>
    <col min="15107" max="15107" width="14.140625" style="84" customWidth="1"/>
    <col min="15108" max="15108" width="14.42578125" style="84" customWidth="1"/>
    <col min="15109" max="15109" width="17.7109375" style="84" customWidth="1"/>
    <col min="15110" max="15110" width="14.85546875" style="84" customWidth="1"/>
    <col min="15111" max="15111" width="12.85546875" style="84" customWidth="1"/>
    <col min="15112" max="15112" width="14.7109375" style="84" customWidth="1"/>
    <col min="15113" max="15113" width="15.85546875" style="84" customWidth="1"/>
    <col min="15114" max="15114" width="9.140625" style="84"/>
    <col min="15115" max="15115" width="10" style="84" customWidth="1"/>
    <col min="15116" max="15116" width="9.5703125" style="84" customWidth="1"/>
    <col min="15117" max="15360" width="9.140625" style="84"/>
    <col min="15361" max="15361" width="64.7109375" style="84" customWidth="1"/>
    <col min="15362" max="15362" width="12" style="84" customWidth="1"/>
    <col min="15363" max="15363" width="14.140625" style="84" customWidth="1"/>
    <col min="15364" max="15364" width="14.42578125" style="84" customWidth="1"/>
    <col min="15365" max="15365" width="17.7109375" style="84" customWidth="1"/>
    <col min="15366" max="15366" width="14.85546875" style="84" customWidth="1"/>
    <col min="15367" max="15367" width="12.85546875" style="84" customWidth="1"/>
    <col min="15368" max="15368" width="14.7109375" style="84" customWidth="1"/>
    <col min="15369" max="15369" width="15.85546875" style="84" customWidth="1"/>
    <col min="15370" max="15370" width="9.140625" style="84"/>
    <col min="15371" max="15371" width="10" style="84" customWidth="1"/>
    <col min="15372" max="15372" width="9.5703125" style="84" customWidth="1"/>
    <col min="15373" max="15616" width="9.140625" style="84"/>
    <col min="15617" max="15617" width="64.7109375" style="84" customWidth="1"/>
    <col min="15618" max="15618" width="12" style="84" customWidth="1"/>
    <col min="15619" max="15619" width="14.140625" style="84" customWidth="1"/>
    <col min="15620" max="15620" width="14.42578125" style="84" customWidth="1"/>
    <col min="15621" max="15621" width="17.7109375" style="84" customWidth="1"/>
    <col min="15622" max="15622" width="14.85546875" style="84" customWidth="1"/>
    <col min="15623" max="15623" width="12.85546875" style="84" customWidth="1"/>
    <col min="15624" max="15624" width="14.7109375" style="84" customWidth="1"/>
    <col min="15625" max="15625" width="15.85546875" style="84" customWidth="1"/>
    <col min="15626" max="15626" width="9.140625" style="84"/>
    <col min="15627" max="15627" width="10" style="84" customWidth="1"/>
    <col min="15628" max="15628" width="9.5703125" style="84" customWidth="1"/>
    <col min="15629" max="15872" width="9.140625" style="84"/>
    <col min="15873" max="15873" width="64.7109375" style="84" customWidth="1"/>
    <col min="15874" max="15874" width="12" style="84" customWidth="1"/>
    <col min="15875" max="15875" width="14.140625" style="84" customWidth="1"/>
    <col min="15876" max="15876" width="14.42578125" style="84" customWidth="1"/>
    <col min="15877" max="15877" width="17.7109375" style="84" customWidth="1"/>
    <col min="15878" max="15878" width="14.85546875" style="84" customWidth="1"/>
    <col min="15879" max="15879" width="12.85546875" style="84" customWidth="1"/>
    <col min="15880" max="15880" width="14.7109375" style="84" customWidth="1"/>
    <col min="15881" max="15881" width="15.85546875" style="84" customWidth="1"/>
    <col min="15882" max="15882" width="9.140625" style="84"/>
    <col min="15883" max="15883" width="10" style="84" customWidth="1"/>
    <col min="15884" max="15884" width="9.5703125" style="84" customWidth="1"/>
    <col min="15885" max="16128" width="9.140625" style="84"/>
    <col min="16129" max="16129" width="64.7109375" style="84" customWidth="1"/>
    <col min="16130" max="16130" width="12" style="84" customWidth="1"/>
    <col min="16131" max="16131" width="14.140625" style="84" customWidth="1"/>
    <col min="16132" max="16132" width="14.42578125" style="84" customWidth="1"/>
    <col min="16133" max="16133" width="17.7109375" style="84" customWidth="1"/>
    <col min="16134" max="16134" width="14.85546875" style="84" customWidth="1"/>
    <col min="16135" max="16135" width="12.85546875" style="84" customWidth="1"/>
    <col min="16136" max="16136" width="14.7109375" style="84" customWidth="1"/>
    <col min="16137" max="16137" width="15.85546875" style="84" customWidth="1"/>
    <col min="16138" max="16138" width="9.140625" style="84"/>
    <col min="16139" max="16139" width="10" style="84" customWidth="1"/>
    <col min="16140" max="16140" width="9.5703125" style="84" customWidth="1"/>
    <col min="16141" max="16384" width="9.140625" style="84"/>
  </cols>
  <sheetData>
    <row r="1" spans="1:9" ht="14.25" customHeight="1">
      <c r="A1" s="204"/>
      <c r="B1" s="204"/>
      <c r="C1" s="1"/>
      <c r="D1" s="92"/>
      <c r="E1" s="93"/>
      <c r="F1" s="205" t="s">
        <v>0</v>
      </c>
      <c r="G1" s="205"/>
      <c r="H1" s="205"/>
      <c r="I1" s="205"/>
    </row>
    <row r="2" spans="1:9">
      <c r="A2" s="91"/>
      <c r="D2" s="205" t="s">
        <v>259</v>
      </c>
      <c r="E2" s="205"/>
      <c r="F2" s="205"/>
      <c r="G2" s="205"/>
      <c r="H2" s="205"/>
      <c r="I2" s="205"/>
    </row>
    <row r="3" spans="1:9" ht="12.75" customHeight="1">
      <c r="A3" s="91"/>
      <c r="D3" s="205" t="s">
        <v>260</v>
      </c>
      <c r="E3" s="205"/>
      <c r="F3" s="205"/>
      <c r="G3" s="205"/>
      <c r="H3" s="205"/>
      <c r="I3" s="205"/>
    </row>
    <row r="4" spans="1:9" ht="17.25" customHeight="1">
      <c r="A4" s="91"/>
      <c r="D4" s="205" t="s">
        <v>261</v>
      </c>
      <c r="E4" s="205"/>
      <c r="F4" s="205"/>
      <c r="G4" s="205"/>
      <c r="H4" s="205"/>
      <c r="I4" s="205"/>
    </row>
    <row r="5" spans="1:9" ht="7.5" hidden="1" customHeight="1">
      <c r="A5" s="201"/>
      <c r="B5" s="201"/>
      <c r="D5" s="202"/>
      <c r="E5" s="203"/>
      <c r="F5" s="203"/>
      <c r="G5" s="203"/>
      <c r="H5" s="203"/>
      <c r="I5" s="203"/>
    </row>
    <row r="6" spans="1:9" hidden="1">
      <c r="A6" s="101"/>
      <c r="E6" s="3"/>
      <c r="F6" s="83"/>
      <c r="G6" s="83"/>
      <c r="H6" s="83"/>
      <c r="I6" s="83"/>
    </row>
    <row r="7" spans="1:9" hidden="1">
      <c r="B7" s="4"/>
      <c r="C7" s="4"/>
      <c r="D7" s="4"/>
      <c r="E7" s="5"/>
      <c r="F7" s="201"/>
      <c r="G7" s="201"/>
      <c r="H7" s="201"/>
      <c r="I7" s="6" t="s">
        <v>1</v>
      </c>
    </row>
    <row r="8" spans="1:9" hidden="1">
      <c r="A8" s="208"/>
      <c r="B8" s="208"/>
      <c r="C8" s="208"/>
      <c r="D8" s="208"/>
      <c r="E8" s="208"/>
      <c r="F8" s="208"/>
      <c r="G8" s="208"/>
      <c r="H8" s="82" t="s">
        <v>2</v>
      </c>
      <c r="I8" s="6">
        <v>2015</v>
      </c>
    </row>
    <row r="9" spans="1:9" hidden="1">
      <c r="A9" s="7" t="s">
        <v>3</v>
      </c>
      <c r="B9" s="209" t="s">
        <v>4</v>
      </c>
      <c r="C9" s="209"/>
      <c r="D9" s="209"/>
      <c r="E9" s="209"/>
      <c r="F9" s="209"/>
      <c r="G9" s="210" t="s">
        <v>5</v>
      </c>
      <c r="H9" s="211"/>
      <c r="I9" s="6">
        <v>3363789</v>
      </c>
    </row>
    <row r="10" spans="1:9" hidden="1">
      <c r="A10" s="8" t="s">
        <v>6</v>
      </c>
      <c r="B10" s="206"/>
      <c r="C10" s="206"/>
      <c r="D10" s="206"/>
      <c r="E10" s="206"/>
      <c r="F10" s="206"/>
      <c r="G10" s="207" t="s">
        <v>7</v>
      </c>
      <c r="H10" s="207"/>
      <c r="I10" s="6">
        <v>150</v>
      </c>
    </row>
    <row r="11" spans="1:9" ht="22.5" hidden="1">
      <c r="A11" s="8" t="s">
        <v>8</v>
      </c>
      <c r="B11" s="86"/>
      <c r="C11" s="86" t="s">
        <v>9</v>
      </c>
      <c r="D11" s="86"/>
      <c r="E11" s="9"/>
      <c r="F11" s="86"/>
      <c r="G11" s="207" t="s">
        <v>10</v>
      </c>
      <c r="H11" s="207"/>
      <c r="I11" s="6">
        <v>5110800000</v>
      </c>
    </row>
    <row r="12" spans="1:9" hidden="1">
      <c r="A12" s="10" t="s">
        <v>252</v>
      </c>
      <c r="B12" s="212"/>
      <c r="C12" s="212"/>
      <c r="D12" s="212"/>
      <c r="E12" s="212"/>
      <c r="F12" s="212"/>
      <c r="G12" s="207" t="s">
        <v>11</v>
      </c>
      <c r="H12" s="207"/>
      <c r="I12" s="6">
        <v>1007</v>
      </c>
    </row>
    <row r="13" spans="1:9" hidden="1">
      <c r="A13" s="10" t="s">
        <v>12</v>
      </c>
      <c r="B13" s="206"/>
      <c r="C13" s="206"/>
      <c r="D13" s="206"/>
      <c r="E13" s="206"/>
      <c r="F13" s="206"/>
      <c r="G13" s="207" t="s">
        <v>13</v>
      </c>
      <c r="H13" s="207"/>
      <c r="I13" s="6"/>
    </row>
    <row r="14" spans="1:9" hidden="1">
      <c r="A14" s="11" t="s">
        <v>14</v>
      </c>
      <c r="B14" s="206" t="s">
        <v>15</v>
      </c>
      <c r="C14" s="206"/>
      <c r="D14" s="206"/>
      <c r="E14" s="206"/>
      <c r="F14" s="206"/>
      <c r="G14" s="207" t="s">
        <v>16</v>
      </c>
      <c r="H14" s="207"/>
      <c r="I14" s="6">
        <v>70320</v>
      </c>
    </row>
    <row r="15" spans="1:9" hidden="1">
      <c r="A15" s="11" t="s">
        <v>17</v>
      </c>
      <c r="B15" s="206"/>
      <c r="C15" s="206"/>
      <c r="D15" s="206"/>
      <c r="E15" s="206"/>
      <c r="F15" s="206"/>
      <c r="G15" s="207"/>
      <c r="H15" s="207"/>
      <c r="I15" s="6"/>
    </row>
    <row r="16" spans="1:9" hidden="1">
      <c r="A16" s="11" t="s">
        <v>18</v>
      </c>
      <c r="B16" s="206" t="s">
        <v>19</v>
      </c>
      <c r="C16" s="206"/>
      <c r="D16" s="206"/>
      <c r="E16" s="206"/>
      <c r="F16" s="206"/>
      <c r="G16" s="207"/>
      <c r="H16" s="207"/>
      <c r="I16" s="6"/>
    </row>
    <row r="17" spans="1:10" hidden="1">
      <c r="A17" s="11" t="s">
        <v>20</v>
      </c>
      <c r="B17" s="86">
        <v>433</v>
      </c>
      <c r="C17" s="12"/>
      <c r="D17" s="12"/>
      <c r="E17" s="13"/>
      <c r="F17" s="12"/>
      <c r="G17" s="85"/>
      <c r="H17" s="85"/>
      <c r="I17" s="2"/>
    </row>
    <row r="18" spans="1:10" hidden="1">
      <c r="A18" s="14" t="s">
        <v>21</v>
      </c>
      <c r="B18" s="8" t="s">
        <v>22</v>
      </c>
      <c r="C18" s="15"/>
      <c r="D18" s="15"/>
      <c r="E18" s="16"/>
      <c r="F18" s="15"/>
      <c r="G18" s="15"/>
      <c r="H18" s="15"/>
      <c r="I18" s="15"/>
    </row>
    <row r="19" spans="1:10" ht="6.75" hidden="1" customHeight="1">
      <c r="A19" s="11" t="s">
        <v>23</v>
      </c>
      <c r="B19" s="17"/>
      <c r="C19" s="18">
        <v>60555</v>
      </c>
      <c r="D19" s="8"/>
      <c r="E19" s="19"/>
      <c r="F19" s="8"/>
      <c r="G19" s="8"/>
      <c r="H19" s="8"/>
      <c r="I19" s="15"/>
    </row>
    <row r="20" spans="1:10" hidden="1">
      <c r="A20" s="14" t="s">
        <v>24</v>
      </c>
      <c r="B20" s="8" t="s">
        <v>25</v>
      </c>
      <c r="C20" s="8"/>
      <c r="D20" s="8"/>
      <c r="E20" s="19"/>
      <c r="F20" s="8"/>
      <c r="G20" s="8"/>
      <c r="H20" s="8"/>
      <c r="I20" s="15"/>
    </row>
    <row r="21" spans="1:10" hidden="1">
      <c r="A21" s="103"/>
      <c r="B21" s="84"/>
      <c r="C21" s="84"/>
      <c r="D21" s="84"/>
    </row>
    <row r="22" spans="1:10" ht="15.75">
      <c r="A22" s="213" t="s">
        <v>257</v>
      </c>
      <c r="B22" s="213"/>
      <c r="C22" s="213"/>
      <c r="D22" s="213"/>
      <c r="E22" s="213"/>
      <c r="F22" s="213"/>
      <c r="G22" s="213"/>
      <c r="H22" s="213"/>
      <c r="I22" s="213"/>
    </row>
    <row r="23" spans="1:10" ht="15.75">
      <c r="A23" s="213" t="s">
        <v>258</v>
      </c>
      <c r="B23" s="213"/>
      <c r="C23" s="213"/>
      <c r="D23" s="213"/>
      <c r="E23" s="213"/>
      <c r="F23" s="213"/>
      <c r="G23" s="213"/>
      <c r="H23" s="213"/>
      <c r="I23" s="104"/>
    </row>
    <row r="24" spans="1:10" ht="6" customHeight="1">
      <c r="A24" s="215"/>
      <c r="B24" s="215"/>
      <c r="C24" s="215"/>
      <c r="D24" s="215"/>
      <c r="E24" s="215"/>
      <c r="F24" s="215"/>
      <c r="G24" s="215"/>
      <c r="H24" s="215"/>
      <c r="I24" s="215"/>
    </row>
    <row r="25" spans="1:10" hidden="1">
      <c r="A25" s="215"/>
      <c r="B25" s="215"/>
      <c r="C25" s="215"/>
      <c r="D25" s="215"/>
      <c r="E25" s="215"/>
      <c r="F25" s="215"/>
      <c r="G25" s="215"/>
      <c r="H25" s="215"/>
      <c r="I25" s="215"/>
    </row>
    <row r="26" spans="1:10" hidden="1">
      <c r="A26" s="100"/>
      <c r="B26" s="87"/>
      <c r="C26" s="87"/>
      <c r="D26" s="87"/>
      <c r="E26" s="21"/>
      <c r="F26" s="87"/>
      <c r="G26" s="87"/>
      <c r="H26" s="87"/>
      <c r="I26" s="87"/>
    </row>
    <row r="27" spans="1:10" ht="12.75">
      <c r="A27" s="216"/>
      <c r="B27" s="217" t="s">
        <v>26</v>
      </c>
      <c r="C27" s="218" t="s">
        <v>264</v>
      </c>
      <c r="D27" s="218" t="s">
        <v>265</v>
      </c>
      <c r="E27" s="220" t="s">
        <v>27</v>
      </c>
      <c r="F27" s="217" t="s">
        <v>28</v>
      </c>
      <c r="G27" s="221"/>
      <c r="H27" s="221"/>
      <c r="I27" s="221"/>
    </row>
    <row r="28" spans="1:10" ht="38.25" customHeight="1">
      <c r="A28" s="216"/>
      <c r="B28" s="217"/>
      <c r="C28" s="219"/>
      <c r="D28" s="219"/>
      <c r="E28" s="220"/>
      <c r="F28" s="105" t="s">
        <v>29</v>
      </c>
      <c r="G28" s="105" t="s">
        <v>30</v>
      </c>
      <c r="H28" s="105" t="s">
        <v>31</v>
      </c>
      <c r="I28" s="105" t="s">
        <v>32</v>
      </c>
    </row>
    <row r="29" spans="1:10" ht="12.75">
      <c r="A29" s="89">
        <v>1</v>
      </c>
      <c r="B29" s="106">
        <v>2</v>
      </c>
      <c r="C29" s="107">
        <v>3</v>
      </c>
      <c r="D29" s="107">
        <v>4</v>
      </c>
      <c r="E29" s="108">
        <v>5</v>
      </c>
      <c r="F29" s="105">
        <v>6</v>
      </c>
      <c r="G29" s="105">
        <v>7</v>
      </c>
      <c r="H29" s="105">
        <v>8</v>
      </c>
      <c r="I29" s="105">
        <v>9</v>
      </c>
    </row>
    <row r="30" spans="1:10" s="22" customFormat="1" ht="12.75">
      <c r="A30" s="186" t="s">
        <v>33</v>
      </c>
      <c r="B30" s="109"/>
      <c r="C30" s="109"/>
      <c r="D30" s="109"/>
      <c r="E30" s="110"/>
      <c r="F30" s="109"/>
      <c r="G30" s="109"/>
      <c r="H30" s="109"/>
      <c r="I30" s="109"/>
    </row>
    <row r="31" spans="1:10" s="22" customFormat="1" ht="22.5" customHeight="1">
      <c r="A31" s="23" t="s">
        <v>34</v>
      </c>
      <c r="B31" s="111" t="s">
        <v>35</v>
      </c>
      <c r="C31" s="112">
        <v>27957.3</v>
      </c>
      <c r="D31" s="112">
        <v>36683.4</v>
      </c>
      <c r="E31" s="113">
        <f t="shared" ref="E31:I39" si="0">SUM(F31:I31)</f>
        <v>29200</v>
      </c>
      <c r="F31" s="114">
        <f>F32+F33</f>
        <v>7100</v>
      </c>
      <c r="G31" s="114">
        <f>G32+G33</f>
        <v>7150</v>
      </c>
      <c r="H31" s="114">
        <f>H32+H33</f>
        <v>7350</v>
      </c>
      <c r="I31" s="114">
        <f>I32+I33</f>
        <v>7600</v>
      </c>
      <c r="J31" s="26"/>
    </row>
    <row r="32" spans="1:10" s="22" customFormat="1" ht="0.75" hidden="1" customHeight="1">
      <c r="A32" s="187" t="s">
        <v>36</v>
      </c>
      <c r="B32" s="111"/>
      <c r="C32" s="112"/>
      <c r="D32" s="112">
        <v>28977.3</v>
      </c>
      <c r="E32" s="113">
        <f>F32+G32+H32+I32</f>
        <v>29200</v>
      </c>
      <c r="F32" s="114">
        <v>7100</v>
      </c>
      <c r="G32" s="114">
        <v>7150</v>
      </c>
      <c r="H32" s="114">
        <v>7350</v>
      </c>
      <c r="I32" s="114">
        <v>7600</v>
      </c>
    </row>
    <row r="33" spans="1:10" s="22" customFormat="1" ht="45" hidden="1">
      <c r="A33" s="187" t="s">
        <v>37</v>
      </c>
      <c r="B33" s="111"/>
      <c r="C33" s="112"/>
      <c r="D33" s="112">
        <v>7706.1</v>
      </c>
      <c r="E33" s="113"/>
      <c r="F33" s="115"/>
      <c r="G33" s="115"/>
      <c r="H33" s="115"/>
      <c r="I33" s="115"/>
    </row>
    <row r="34" spans="1:10" s="22" customFormat="1" ht="14.25" customHeight="1">
      <c r="A34" s="188" t="s">
        <v>38</v>
      </c>
      <c r="B34" s="111" t="s">
        <v>39</v>
      </c>
      <c r="C34" s="116">
        <f>C31/6</f>
        <v>4659.55</v>
      </c>
      <c r="D34" s="117">
        <f>D31/6</f>
        <v>6113.9000000000005</v>
      </c>
      <c r="E34" s="115">
        <f t="shared" si="0"/>
        <v>4866.666666666667</v>
      </c>
      <c r="F34" s="118">
        <f>F31/6</f>
        <v>1183.3333333333333</v>
      </c>
      <c r="G34" s="118">
        <f>G31/6</f>
        <v>1191.6666666666667</v>
      </c>
      <c r="H34" s="118">
        <f>H31/6</f>
        <v>1225</v>
      </c>
      <c r="I34" s="118">
        <f>I31/6</f>
        <v>1266.6666666666667</v>
      </c>
    </row>
    <row r="35" spans="1:10" s="22" customFormat="1" ht="12.75" customHeight="1">
      <c r="A35" s="188" t="s">
        <v>40</v>
      </c>
      <c r="B35" s="111" t="s">
        <v>41</v>
      </c>
      <c r="C35" s="116">
        <v>0</v>
      </c>
      <c r="D35" s="116">
        <v>0</v>
      </c>
      <c r="E35" s="115">
        <f t="shared" si="0"/>
        <v>0</v>
      </c>
      <c r="F35" s="118">
        <f t="shared" si="0"/>
        <v>0</v>
      </c>
      <c r="G35" s="118">
        <f t="shared" si="0"/>
        <v>0</v>
      </c>
      <c r="H35" s="118">
        <f t="shared" si="0"/>
        <v>0</v>
      </c>
      <c r="I35" s="118">
        <f t="shared" si="0"/>
        <v>0</v>
      </c>
    </row>
    <row r="36" spans="1:10" s="22" customFormat="1" ht="15" customHeight="1">
      <c r="A36" s="188" t="s">
        <v>266</v>
      </c>
      <c r="B36" s="111" t="s">
        <v>42</v>
      </c>
      <c r="C36" s="116">
        <v>0</v>
      </c>
      <c r="D36" s="116">
        <v>0</v>
      </c>
      <c r="E36" s="115">
        <f t="shared" si="0"/>
        <v>0</v>
      </c>
      <c r="F36" s="118">
        <f t="shared" si="0"/>
        <v>0</v>
      </c>
      <c r="G36" s="118">
        <f t="shared" si="0"/>
        <v>0</v>
      </c>
      <c r="H36" s="118">
        <f t="shared" si="0"/>
        <v>0</v>
      </c>
      <c r="I36" s="118">
        <f t="shared" si="0"/>
        <v>0</v>
      </c>
    </row>
    <row r="37" spans="1:10" s="22" customFormat="1" ht="16.5" customHeight="1">
      <c r="A37" s="188" t="s">
        <v>267</v>
      </c>
      <c r="B37" s="111" t="s">
        <v>43</v>
      </c>
      <c r="C37" s="116">
        <v>6.8</v>
      </c>
      <c r="D37" s="116">
        <v>0</v>
      </c>
      <c r="E37" s="115">
        <f t="shared" si="0"/>
        <v>0</v>
      </c>
      <c r="F37" s="118">
        <f t="shared" si="0"/>
        <v>0</v>
      </c>
      <c r="G37" s="118">
        <f t="shared" si="0"/>
        <v>0</v>
      </c>
      <c r="H37" s="118">
        <f t="shared" si="0"/>
        <v>0</v>
      </c>
      <c r="I37" s="118">
        <f t="shared" si="0"/>
        <v>0</v>
      </c>
    </row>
    <row r="38" spans="1:10" s="31" customFormat="1" ht="32.25">
      <c r="A38" s="28" t="s">
        <v>268</v>
      </c>
      <c r="B38" s="119" t="s">
        <v>44</v>
      </c>
      <c r="C38" s="114">
        <f>C31-SUM(C34:C37)</f>
        <v>23290.949999999997</v>
      </c>
      <c r="D38" s="120">
        <f>D31-SUM(D34:D37)</f>
        <v>30569.5</v>
      </c>
      <c r="E38" s="113">
        <f>E31-SUM(E34:E37)</f>
        <v>24333.333333333332</v>
      </c>
      <c r="F38" s="114">
        <f>F31-F34-F35-F36-F37</f>
        <v>5916.666666666667</v>
      </c>
      <c r="G38" s="114">
        <f>G31-G34-G35-G36-G37</f>
        <v>5958.333333333333</v>
      </c>
      <c r="H38" s="114">
        <f>H31-H34-H35-H36-H37</f>
        <v>6125</v>
      </c>
      <c r="I38" s="114">
        <f>I31-I34-I35-I36-I37</f>
        <v>6333.333333333333</v>
      </c>
      <c r="J38" s="30"/>
    </row>
    <row r="39" spans="1:10" s="22" customFormat="1" ht="24" customHeight="1">
      <c r="A39" s="23" t="s">
        <v>269</v>
      </c>
      <c r="B39" s="111" t="s">
        <v>45</v>
      </c>
      <c r="C39" s="112">
        <v>18354.3</v>
      </c>
      <c r="D39" s="112">
        <f>D40+D41+D42+D43+D46+D48+D44+D45</f>
        <v>23784</v>
      </c>
      <c r="E39" s="113">
        <f t="shared" si="0"/>
        <v>34426.5</v>
      </c>
      <c r="F39" s="114">
        <f>SUM(F40:F47)</f>
        <v>8726</v>
      </c>
      <c r="G39" s="114">
        <f t="shared" ref="G39:I39" si="1">SUM(G40:G47)</f>
        <v>9097</v>
      </c>
      <c r="H39" s="114">
        <f t="shared" si="1"/>
        <v>8503</v>
      </c>
      <c r="I39" s="114">
        <f t="shared" si="1"/>
        <v>8100.5</v>
      </c>
    </row>
    <row r="40" spans="1:10" s="22" customFormat="1" ht="12.75" hidden="1">
      <c r="A40" s="23" t="s">
        <v>46</v>
      </c>
      <c r="B40" s="111"/>
      <c r="C40" s="116">
        <v>0</v>
      </c>
      <c r="D40" s="116">
        <v>200</v>
      </c>
      <c r="E40" s="115">
        <f t="shared" ref="E40:E46" si="2">F40+G40+H40+I40</f>
        <v>235</v>
      </c>
      <c r="F40" s="118">
        <v>60</v>
      </c>
      <c r="G40" s="118">
        <v>65</v>
      </c>
      <c r="H40" s="118">
        <v>45</v>
      </c>
      <c r="I40" s="118">
        <v>65</v>
      </c>
    </row>
    <row r="41" spans="1:10" s="22" customFormat="1" ht="12.75" hidden="1">
      <c r="A41" s="23" t="s">
        <v>47</v>
      </c>
      <c r="B41" s="111"/>
      <c r="C41" s="116">
        <v>729.9</v>
      </c>
      <c r="D41" s="116">
        <v>3000</v>
      </c>
      <c r="E41" s="115">
        <f t="shared" si="2"/>
        <v>1500</v>
      </c>
      <c r="F41" s="118">
        <v>250</v>
      </c>
      <c r="G41" s="118">
        <v>215</v>
      </c>
      <c r="H41" s="118">
        <v>610</v>
      </c>
      <c r="I41" s="118">
        <v>425</v>
      </c>
    </row>
    <row r="42" spans="1:10" s="22" customFormat="1" ht="12.75" hidden="1">
      <c r="A42" s="23" t="s">
        <v>48</v>
      </c>
      <c r="B42" s="111"/>
      <c r="C42" s="116">
        <v>129.69999999999999</v>
      </c>
      <c r="D42" s="116">
        <v>307</v>
      </c>
      <c r="E42" s="115">
        <f t="shared" si="2"/>
        <v>290.5</v>
      </c>
      <c r="F42" s="118">
        <v>70</v>
      </c>
      <c r="G42" s="118">
        <v>75</v>
      </c>
      <c r="H42" s="118">
        <v>70</v>
      </c>
      <c r="I42" s="118">
        <v>75.5</v>
      </c>
    </row>
    <row r="43" spans="1:10" s="22" customFormat="1" ht="12.75" hidden="1">
      <c r="A43" s="23" t="s">
        <v>49</v>
      </c>
      <c r="B43" s="111"/>
      <c r="C43" s="116">
        <v>3118.9</v>
      </c>
      <c r="D43" s="116">
        <v>0</v>
      </c>
      <c r="E43" s="115">
        <f t="shared" si="2"/>
        <v>2740</v>
      </c>
      <c r="F43" s="118">
        <v>685</v>
      </c>
      <c r="G43" s="118">
        <v>685</v>
      </c>
      <c r="H43" s="118">
        <v>685</v>
      </c>
      <c r="I43" s="118">
        <v>685</v>
      </c>
    </row>
    <row r="44" spans="1:10" s="22" customFormat="1" ht="12.75" hidden="1">
      <c r="A44" s="32" t="s">
        <v>50</v>
      </c>
      <c r="B44" s="111"/>
      <c r="C44" s="116">
        <v>15410.1</v>
      </c>
      <c r="D44" s="116">
        <v>16428</v>
      </c>
      <c r="E44" s="115">
        <f t="shared" si="2"/>
        <v>16400</v>
      </c>
      <c r="F44" s="118">
        <v>4100</v>
      </c>
      <c r="G44" s="118">
        <v>4100</v>
      </c>
      <c r="H44" s="118">
        <v>4100</v>
      </c>
      <c r="I44" s="118">
        <v>4100</v>
      </c>
    </row>
    <row r="45" spans="1:10" s="22" customFormat="1" ht="12.75" hidden="1">
      <c r="A45" s="32" t="s">
        <v>51</v>
      </c>
      <c r="B45" s="111"/>
      <c r="C45" s="116">
        <v>3955.3</v>
      </c>
      <c r="D45" s="116">
        <v>3849</v>
      </c>
      <c r="E45" s="115">
        <f t="shared" si="2"/>
        <v>4460</v>
      </c>
      <c r="F45" s="118">
        <v>1120</v>
      </c>
      <c r="G45" s="118">
        <v>1120</v>
      </c>
      <c r="H45" s="118">
        <v>1120</v>
      </c>
      <c r="I45" s="118">
        <v>1100</v>
      </c>
    </row>
    <row r="46" spans="1:10" s="22" customFormat="1" ht="12.75" hidden="1">
      <c r="A46" s="23" t="s">
        <v>52</v>
      </c>
      <c r="B46" s="111"/>
      <c r="C46" s="116">
        <v>117.5</v>
      </c>
      <c r="D46" s="116">
        <v>0</v>
      </c>
      <c r="E46" s="115">
        <f t="shared" si="2"/>
        <v>110</v>
      </c>
      <c r="F46" s="118">
        <v>30</v>
      </c>
      <c r="G46" s="118">
        <v>30</v>
      </c>
      <c r="H46" s="118">
        <v>25</v>
      </c>
      <c r="I46" s="118">
        <v>25</v>
      </c>
    </row>
    <row r="47" spans="1:10" s="20" customFormat="1" ht="46.5" customHeight="1">
      <c r="A47" s="189" t="s">
        <v>53</v>
      </c>
      <c r="B47" s="121" t="s">
        <v>54</v>
      </c>
      <c r="C47" s="122">
        <v>6708.3</v>
      </c>
      <c r="D47" s="122"/>
      <c r="E47" s="115">
        <f>F47+G47+H47+I47</f>
        <v>8691</v>
      </c>
      <c r="F47" s="115">
        <v>2411</v>
      </c>
      <c r="G47" s="115">
        <v>2807</v>
      </c>
      <c r="H47" s="115">
        <v>1848</v>
      </c>
      <c r="I47" s="115">
        <v>1625</v>
      </c>
    </row>
    <row r="48" spans="1:10" s="22" customFormat="1" ht="15" customHeight="1">
      <c r="A48" s="32" t="s">
        <v>270</v>
      </c>
      <c r="B48" s="111" t="s">
        <v>55</v>
      </c>
      <c r="C48" s="123">
        <v>0</v>
      </c>
      <c r="D48" s="123">
        <v>0</v>
      </c>
      <c r="E48" s="115">
        <f>SUM(F48:I48)</f>
        <v>0</v>
      </c>
      <c r="F48" s="118">
        <v>0</v>
      </c>
      <c r="G48" s="118">
        <v>0</v>
      </c>
      <c r="H48" s="118">
        <v>0</v>
      </c>
      <c r="I48" s="118">
        <v>0</v>
      </c>
    </row>
    <row r="49" spans="1:9" s="31" customFormat="1" ht="22.5">
      <c r="A49" s="34" t="s">
        <v>271</v>
      </c>
      <c r="B49" s="119" t="s">
        <v>56</v>
      </c>
      <c r="C49" s="112">
        <v>7320.8</v>
      </c>
      <c r="D49" s="112">
        <v>0</v>
      </c>
      <c r="E49" s="125">
        <f>SUM(F49:I49)</f>
        <v>500</v>
      </c>
      <c r="F49" s="125">
        <v>0</v>
      </c>
      <c r="G49" s="125">
        <v>250</v>
      </c>
      <c r="H49" s="125">
        <v>250</v>
      </c>
      <c r="I49" s="125">
        <v>0</v>
      </c>
    </row>
    <row r="50" spans="1:9" s="22" customFormat="1" ht="12.75">
      <c r="A50" s="32" t="s">
        <v>272</v>
      </c>
      <c r="B50" s="111" t="s">
        <v>57</v>
      </c>
      <c r="C50" s="112">
        <f>C51+C52+C53</f>
        <v>134.6</v>
      </c>
      <c r="D50" s="112">
        <f>D51+D52+D53</f>
        <v>0</v>
      </c>
      <c r="E50" s="113">
        <f>SUM(F50:I50)</f>
        <v>220</v>
      </c>
      <c r="F50" s="114">
        <f>F51+F52+F53+F54</f>
        <v>20</v>
      </c>
      <c r="G50" s="114">
        <f>G51+G52+G53+G54</f>
        <v>20</v>
      </c>
      <c r="H50" s="114">
        <v>80</v>
      </c>
      <c r="I50" s="114">
        <v>100</v>
      </c>
    </row>
    <row r="51" spans="1:9" s="22" customFormat="1" ht="12.75" hidden="1">
      <c r="A51" s="32" t="s">
        <v>50</v>
      </c>
      <c r="B51" s="111"/>
      <c r="C51" s="116"/>
      <c r="D51" s="116"/>
      <c r="E51" s="115"/>
      <c r="F51" s="118"/>
      <c r="G51" s="118"/>
      <c r="H51" s="118"/>
      <c r="I51" s="118"/>
    </row>
    <row r="52" spans="1:9" s="22" customFormat="1" ht="12.75" hidden="1">
      <c r="A52" s="32" t="s">
        <v>51</v>
      </c>
      <c r="B52" s="111"/>
      <c r="C52" s="116"/>
      <c r="D52" s="116"/>
      <c r="E52" s="115"/>
      <c r="F52" s="118"/>
      <c r="G52" s="118"/>
      <c r="H52" s="118"/>
      <c r="I52" s="118"/>
    </row>
    <row r="53" spans="1:9" s="22" customFormat="1" ht="12.75" hidden="1">
      <c r="A53" s="32" t="s">
        <v>52</v>
      </c>
      <c r="B53" s="111"/>
      <c r="C53" s="116">
        <v>134.6</v>
      </c>
      <c r="D53" s="116">
        <v>0</v>
      </c>
      <c r="E53" s="115">
        <f>F53+G53+H53+I53</f>
        <v>220</v>
      </c>
      <c r="F53" s="118">
        <v>20</v>
      </c>
      <c r="G53" s="118">
        <v>20</v>
      </c>
      <c r="H53" s="118">
        <v>100</v>
      </c>
      <c r="I53" s="118">
        <v>80</v>
      </c>
    </row>
    <row r="54" spans="1:9" s="22" customFormat="1" ht="33.75">
      <c r="A54" s="32" t="s">
        <v>58</v>
      </c>
      <c r="B54" s="111" t="s">
        <v>59</v>
      </c>
      <c r="C54" s="116">
        <v>0</v>
      </c>
      <c r="D54" s="116">
        <v>0</v>
      </c>
      <c r="E54" s="115">
        <f>SUM(F54:I54)</f>
        <v>0</v>
      </c>
      <c r="F54" s="118">
        <v>0</v>
      </c>
      <c r="G54" s="118">
        <v>0</v>
      </c>
      <c r="H54" s="118">
        <v>0</v>
      </c>
      <c r="I54" s="118">
        <v>0</v>
      </c>
    </row>
    <row r="55" spans="1:9" s="22" customFormat="1" ht="12.75" customHeight="1">
      <c r="A55" s="34" t="s">
        <v>60</v>
      </c>
      <c r="B55" s="119" t="s">
        <v>61</v>
      </c>
      <c r="C55" s="126">
        <f>C50+C38+C39</f>
        <v>41779.849999999991</v>
      </c>
      <c r="D55" s="120">
        <f>D50+D39+D38</f>
        <v>54353.5</v>
      </c>
      <c r="E55" s="113">
        <f>F55+G55+I55+H55</f>
        <v>59479.833333333328</v>
      </c>
      <c r="F55" s="114">
        <f>F38+F39+F49+F50</f>
        <v>14662.666666666668</v>
      </c>
      <c r="G55" s="114">
        <f t="shared" ref="G55:I55" si="3">G38+G39+G49+G50</f>
        <v>15325.333333333332</v>
      </c>
      <c r="H55" s="114">
        <f t="shared" si="3"/>
        <v>14958</v>
      </c>
      <c r="I55" s="114">
        <f t="shared" si="3"/>
        <v>14533.833333333332</v>
      </c>
    </row>
    <row r="56" spans="1:9" s="22" customFormat="1" ht="12" customHeight="1">
      <c r="A56" s="34" t="s">
        <v>62</v>
      </c>
      <c r="B56" s="111"/>
      <c r="C56" s="124"/>
      <c r="D56" s="124"/>
      <c r="E56" s="127"/>
      <c r="F56" s="128"/>
      <c r="G56" s="128"/>
      <c r="H56" s="128"/>
      <c r="I56" s="128" t="s">
        <v>63</v>
      </c>
    </row>
    <row r="57" spans="1:9" s="31" customFormat="1" ht="27.75" customHeight="1">
      <c r="A57" s="34" t="s">
        <v>273</v>
      </c>
      <c r="B57" s="119" t="s">
        <v>64</v>
      </c>
      <c r="C57" s="129">
        <f>C58+C70+C71+C72+C73</f>
        <v>26769.3</v>
      </c>
      <c r="D57" s="129">
        <v>27966.400000000001</v>
      </c>
      <c r="E57" s="114">
        <f>SUM(F57:I57)</f>
        <v>31488.615900000001</v>
      </c>
      <c r="F57" s="114">
        <f>F58+F70+F71+F72+F73</f>
        <v>7653.5124000000005</v>
      </c>
      <c r="G57" s="114">
        <f>G58+G70+G71+G72+G73</f>
        <v>7999.5720000000001</v>
      </c>
      <c r="H57" s="114">
        <f>H58+H70+H71+H72+H73</f>
        <v>8057.8620000000001</v>
      </c>
      <c r="I57" s="114">
        <f>I58+I70+I71+I72+I73</f>
        <v>7777.6695</v>
      </c>
    </row>
    <row r="58" spans="1:9" s="31" customFormat="1" ht="0.75" hidden="1" customHeight="1">
      <c r="A58" s="34" t="s">
        <v>65</v>
      </c>
      <c r="B58" s="119"/>
      <c r="C58" s="129">
        <f>C59+C60+C61+C62+C63+C64+C65+C66+C67+C68+C69</f>
        <v>10865.099999999999</v>
      </c>
      <c r="D58" s="129">
        <f>D59+D60+D61+D62+D63+D64+D65+D66+D67+D68+D69</f>
        <v>11956.6</v>
      </c>
      <c r="E58" s="113">
        <f>F58+G58+H58+I58</f>
        <v>13112</v>
      </c>
      <c r="F58" s="114">
        <f>SUM(F59:F69)</f>
        <v>3316</v>
      </c>
      <c r="G58" s="114">
        <f>SUM(G59:G69)</f>
        <v>3204</v>
      </c>
      <c r="H58" s="114">
        <f>SUM(H59:H69)</f>
        <v>3406</v>
      </c>
      <c r="I58" s="114">
        <f>SUM(I59:I69)</f>
        <v>3186</v>
      </c>
    </row>
    <row r="59" spans="1:9" s="35" customFormat="1" ht="12.75" hidden="1">
      <c r="A59" s="190" t="s">
        <v>48</v>
      </c>
      <c r="B59" s="130"/>
      <c r="C59" s="131">
        <v>1134.4000000000001</v>
      </c>
      <c r="D59" s="131">
        <v>1120</v>
      </c>
      <c r="E59" s="132">
        <f t="shared" ref="E59:E64" si="4">F59+G59+H59+I59</f>
        <v>1615</v>
      </c>
      <c r="F59" s="132">
        <v>385</v>
      </c>
      <c r="G59" s="133">
        <v>400</v>
      </c>
      <c r="H59" s="133">
        <v>400</v>
      </c>
      <c r="I59" s="132">
        <v>430</v>
      </c>
    </row>
    <row r="60" spans="1:9" s="36" customFormat="1" ht="12.75" hidden="1">
      <c r="A60" s="191" t="s">
        <v>66</v>
      </c>
      <c r="B60" s="134"/>
      <c r="C60" s="135">
        <v>415.3</v>
      </c>
      <c r="D60" s="135">
        <v>1077.0999999999999</v>
      </c>
      <c r="E60" s="136">
        <f t="shared" si="4"/>
        <v>1750</v>
      </c>
      <c r="F60" s="136">
        <v>450</v>
      </c>
      <c r="G60" s="136">
        <v>400</v>
      </c>
      <c r="H60" s="136">
        <v>450</v>
      </c>
      <c r="I60" s="136">
        <v>450</v>
      </c>
    </row>
    <row r="61" spans="1:9" s="37" customFormat="1" ht="12.75" hidden="1">
      <c r="A61" s="192" t="s">
        <v>67</v>
      </c>
      <c r="B61" s="137"/>
      <c r="C61" s="138">
        <v>1580.7</v>
      </c>
      <c r="D61" s="139">
        <v>1908</v>
      </c>
      <c r="E61" s="140">
        <f t="shared" si="4"/>
        <v>2500</v>
      </c>
      <c r="F61" s="140">
        <v>600</v>
      </c>
      <c r="G61" s="140">
        <v>600</v>
      </c>
      <c r="H61" s="140">
        <v>700</v>
      </c>
      <c r="I61" s="140">
        <v>600</v>
      </c>
    </row>
    <row r="62" spans="1:9" s="31" customFormat="1" ht="12.75" hidden="1">
      <c r="A62" s="193" t="s">
        <v>68</v>
      </c>
      <c r="B62" s="141"/>
      <c r="C62" s="123">
        <v>2152.5</v>
      </c>
      <c r="D62" s="116">
        <v>2103.6</v>
      </c>
      <c r="E62" s="115">
        <f t="shared" si="4"/>
        <v>2160</v>
      </c>
      <c r="F62" s="118">
        <v>540</v>
      </c>
      <c r="G62" s="118">
        <v>540</v>
      </c>
      <c r="H62" s="118">
        <v>540</v>
      </c>
      <c r="I62" s="118">
        <v>540</v>
      </c>
    </row>
    <row r="63" spans="1:9" s="31" customFormat="1" ht="12.75" hidden="1">
      <c r="A63" s="193" t="s">
        <v>69</v>
      </c>
      <c r="B63" s="141"/>
      <c r="C63" s="123">
        <v>2913.4</v>
      </c>
      <c r="D63" s="116">
        <v>3005.9</v>
      </c>
      <c r="E63" s="115">
        <f t="shared" si="4"/>
        <v>3000</v>
      </c>
      <c r="F63" s="118">
        <v>750</v>
      </c>
      <c r="G63" s="118">
        <v>750</v>
      </c>
      <c r="H63" s="118">
        <v>750</v>
      </c>
      <c r="I63" s="118">
        <v>750</v>
      </c>
    </row>
    <row r="64" spans="1:9" s="31" customFormat="1" ht="12.75" hidden="1">
      <c r="A64" s="193" t="s">
        <v>70</v>
      </c>
      <c r="B64" s="141"/>
      <c r="C64" s="123">
        <v>16.899999999999999</v>
      </c>
      <c r="D64" s="116">
        <v>70</v>
      </c>
      <c r="E64" s="115">
        <f t="shared" si="4"/>
        <v>24</v>
      </c>
      <c r="F64" s="118">
        <v>6</v>
      </c>
      <c r="G64" s="118">
        <v>6</v>
      </c>
      <c r="H64" s="118">
        <v>6</v>
      </c>
      <c r="I64" s="118">
        <v>6</v>
      </c>
    </row>
    <row r="65" spans="1:9" s="31" customFormat="1" ht="12.75" hidden="1">
      <c r="A65" s="193" t="s">
        <v>46</v>
      </c>
      <c r="B65" s="141"/>
      <c r="C65" s="123">
        <v>244.2</v>
      </c>
      <c r="D65" s="116">
        <v>305</v>
      </c>
      <c r="E65" s="115">
        <f>F65+H65+G65+I65</f>
        <v>338</v>
      </c>
      <c r="F65" s="118">
        <v>100</v>
      </c>
      <c r="G65" s="118">
        <v>78</v>
      </c>
      <c r="H65" s="118">
        <v>60</v>
      </c>
      <c r="I65" s="118">
        <v>100</v>
      </c>
    </row>
    <row r="66" spans="1:9" s="31" customFormat="1" ht="22.5" hidden="1">
      <c r="A66" s="193" t="s">
        <v>71</v>
      </c>
      <c r="B66" s="141"/>
      <c r="C66" s="123">
        <v>572.79999999999995</v>
      </c>
      <c r="D66" s="116">
        <v>0</v>
      </c>
      <c r="E66" s="115">
        <f>F66+G66+H66+I66</f>
        <v>0</v>
      </c>
      <c r="F66" s="118"/>
      <c r="G66" s="118"/>
      <c r="H66" s="118"/>
      <c r="I66" s="118"/>
    </row>
    <row r="67" spans="1:9" s="31" customFormat="1" ht="22.5" hidden="1">
      <c r="A67" s="193" t="s">
        <v>72</v>
      </c>
      <c r="B67" s="141"/>
      <c r="C67" s="123">
        <v>1758.9</v>
      </c>
      <c r="D67" s="116">
        <v>2367</v>
      </c>
      <c r="E67" s="115">
        <f t="shared" ref="E67:E72" si="5">F67+G67+H67+I67</f>
        <v>1610</v>
      </c>
      <c r="F67" s="118">
        <v>430</v>
      </c>
      <c r="G67" s="118">
        <v>430</v>
      </c>
      <c r="H67" s="118">
        <v>500</v>
      </c>
      <c r="I67" s="118">
        <v>250</v>
      </c>
    </row>
    <row r="68" spans="1:9" s="36" customFormat="1" ht="12.75" hidden="1">
      <c r="A68" s="191" t="s">
        <v>73</v>
      </c>
      <c r="B68" s="142"/>
      <c r="C68" s="135">
        <v>76</v>
      </c>
      <c r="D68" s="143">
        <v>0</v>
      </c>
      <c r="E68" s="136">
        <f t="shared" si="5"/>
        <v>115</v>
      </c>
      <c r="F68" s="136">
        <v>55</v>
      </c>
      <c r="G68" s="136"/>
      <c r="H68" s="136"/>
      <c r="I68" s="136">
        <v>60</v>
      </c>
    </row>
    <row r="69" spans="1:9" s="31" customFormat="1" ht="12.75" hidden="1">
      <c r="A69" s="193" t="s">
        <v>74</v>
      </c>
      <c r="B69" s="141"/>
      <c r="C69" s="123"/>
      <c r="D69" s="116"/>
      <c r="E69" s="115"/>
      <c r="F69" s="118"/>
      <c r="G69" s="118"/>
      <c r="H69" s="118"/>
      <c r="I69" s="118"/>
    </row>
    <row r="70" spans="1:9" s="31" customFormat="1" ht="12.75" hidden="1">
      <c r="A70" s="194" t="s">
        <v>75</v>
      </c>
      <c r="B70" s="144"/>
      <c r="C70" s="129">
        <v>9338.4</v>
      </c>
      <c r="D70" s="112">
        <v>9054.2999999999993</v>
      </c>
      <c r="E70" s="113">
        <f t="shared" si="5"/>
        <v>10567</v>
      </c>
      <c r="F70" s="114">
        <v>2512</v>
      </c>
      <c r="G70" s="114">
        <v>2660</v>
      </c>
      <c r="H70" s="114">
        <v>2660</v>
      </c>
      <c r="I70" s="114">
        <v>2735</v>
      </c>
    </row>
    <row r="71" spans="1:9" s="31" customFormat="1" ht="12.75" hidden="1">
      <c r="A71" s="194" t="s">
        <v>76</v>
      </c>
      <c r="B71" s="144"/>
      <c r="C71" s="129">
        <v>3408.7</v>
      </c>
      <c r="D71" s="145">
        <v>3329.3</v>
      </c>
      <c r="E71" s="113">
        <f t="shared" si="5"/>
        <v>3885.4859000000001</v>
      </c>
      <c r="F71" s="114">
        <f>F70*0.3677</f>
        <v>923.66240000000005</v>
      </c>
      <c r="G71" s="114">
        <f>G70*0.3677</f>
        <v>978.08200000000011</v>
      </c>
      <c r="H71" s="114">
        <f>H70*0.3677</f>
        <v>978.08200000000011</v>
      </c>
      <c r="I71" s="114">
        <f>I70*0.3677</f>
        <v>1005.6595000000001</v>
      </c>
    </row>
    <row r="72" spans="1:9" s="31" customFormat="1" ht="12.75" hidden="1">
      <c r="A72" s="194" t="s">
        <v>77</v>
      </c>
      <c r="B72" s="144"/>
      <c r="C72" s="129">
        <v>1353.3</v>
      </c>
      <c r="D72" s="145">
        <v>1308</v>
      </c>
      <c r="E72" s="113">
        <f t="shared" si="5"/>
        <v>1320</v>
      </c>
      <c r="F72" s="114">
        <v>330</v>
      </c>
      <c r="G72" s="114">
        <v>330</v>
      </c>
      <c r="H72" s="114">
        <v>330</v>
      </c>
      <c r="I72" s="114">
        <v>330</v>
      </c>
    </row>
    <row r="73" spans="1:9" s="31" customFormat="1" ht="0.75" hidden="1" customHeight="1">
      <c r="A73" s="194" t="s">
        <v>78</v>
      </c>
      <c r="B73" s="144"/>
      <c r="C73" s="129">
        <f>C74+C75+C76+C77+C78+C79+C80++C81+C82+C83+C85+C87+C88+C90+C91+C95+C97+C98+C99+C103</f>
        <v>1803.7999999999997</v>
      </c>
      <c r="D73" s="129">
        <f>SUM(D74:D103)</f>
        <v>2318.1999999999998</v>
      </c>
      <c r="E73" s="113">
        <f>F73+G73+H73+I73</f>
        <v>2604.13</v>
      </c>
      <c r="F73" s="114">
        <f>SUM(F74:F103)</f>
        <v>571.85</v>
      </c>
      <c r="G73" s="114">
        <f>SUM(G74:G103)</f>
        <v>827.49000000000012</v>
      </c>
      <c r="H73" s="114">
        <f>SUM(H74:H103)</f>
        <v>683.78</v>
      </c>
      <c r="I73" s="114">
        <f>SUM(I74:I103)</f>
        <v>521.01</v>
      </c>
    </row>
    <row r="74" spans="1:9" s="38" customFormat="1" ht="12.75" hidden="1">
      <c r="A74" s="195" t="s">
        <v>79</v>
      </c>
      <c r="B74" s="146"/>
      <c r="C74" s="147">
        <v>266.3</v>
      </c>
      <c r="D74" s="148">
        <v>279.2</v>
      </c>
      <c r="E74" s="149">
        <f t="shared" ref="E74:E87" si="6">F74+G74+H74+I74</f>
        <v>320</v>
      </c>
      <c r="F74" s="149">
        <v>80</v>
      </c>
      <c r="G74" s="149">
        <v>80</v>
      </c>
      <c r="H74" s="149">
        <v>80</v>
      </c>
      <c r="I74" s="149">
        <v>80</v>
      </c>
    </row>
    <row r="75" spans="1:9" s="31" customFormat="1" ht="12.75" hidden="1">
      <c r="A75" s="193" t="s">
        <v>80</v>
      </c>
      <c r="B75" s="141"/>
      <c r="C75" s="123">
        <v>103.6</v>
      </c>
      <c r="D75" s="116">
        <v>94.4</v>
      </c>
      <c r="E75" s="115">
        <f t="shared" si="6"/>
        <v>196</v>
      </c>
      <c r="F75" s="118">
        <v>49</v>
      </c>
      <c r="G75" s="118">
        <v>49</v>
      </c>
      <c r="H75" s="118">
        <v>49</v>
      </c>
      <c r="I75" s="118">
        <v>49</v>
      </c>
    </row>
    <row r="76" spans="1:9" s="31" customFormat="1" ht="12.75" hidden="1">
      <c r="A76" s="193" t="s">
        <v>81</v>
      </c>
      <c r="B76" s="141"/>
      <c r="C76" s="123">
        <v>269.39999999999998</v>
      </c>
      <c r="D76" s="116">
        <v>265</v>
      </c>
      <c r="E76" s="115">
        <f t="shared" si="6"/>
        <v>300</v>
      </c>
      <c r="F76" s="118">
        <v>75</v>
      </c>
      <c r="G76" s="118">
        <v>75</v>
      </c>
      <c r="H76" s="118">
        <v>75</v>
      </c>
      <c r="I76" s="118">
        <v>75</v>
      </c>
    </row>
    <row r="77" spans="1:9" s="31" customFormat="1" ht="22.5" hidden="1">
      <c r="A77" s="32" t="s">
        <v>82</v>
      </c>
      <c r="B77" s="111"/>
      <c r="C77" s="123">
        <v>10</v>
      </c>
      <c r="D77" s="116">
        <v>8</v>
      </c>
      <c r="E77" s="133">
        <f t="shared" si="6"/>
        <v>78</v>
      </c>
      <c r="F77" s="118"/>
      <c r="G77" s="118">
        <v>78</v>
      </c>
      <c r="H77" s="118"/>
      <c r="I77" s="118"/>
    </row>
    <row r="78" spans="1:9" s="31" customFormat="1" ht="9.75" hidden="1" customHeight="1">
      <c r="A78" s="32" t="s">
        <v>83</v>
      </c>
      <c r="B78" s="111"/>
      <c r="C78" s="123"/>
      <c r="D78" s="116">
        <v>16</v>
      </c>
      <c r="E78" s="118">
        <f t="shared" si="6"/>
        <v>0</v>
      </c>
      <c r="F78" s="118"/>
      <c r="G78" s="118"/>
      <c r="H78" s="118"/>
      <c r="I78" s="118"/>
    </row>
    <row r="79" spans="1:9" s="31" customFormat="1" ht="12.75" hidden="1">
      <c r="A79" s="32" t="s">
        <v>84</v>
      </c>
      <c r="B79" s="111"/>
      <c r="C79" s="123">
        <v>1.7</v>
      </c>
      <c r="D79" s="116">
        <v>0</v>
      </c>
      <c r="E79" s="118">
        <f t="shared" si="6"/>
        <v>30</v>
      </c>
      <c r="F79" s="118">
        <v>15</v>
      </c>
      <c r="G79" s="118"/>
      <c r="H79" s="118">
        <v>15</v>
      </c>
      <c r="I79" s="118"/>
    </row>
    <row r="80" spans="1:9" s="31" customFormat="1" ht="12.75" hidden="1">
      <c r="A80" s="32" t="s">
        <v>85</v>
      </c>
      <c r="B80" s="111"/>
      <c r="C80" s="123">
        <v>12.6</v>
      </c>
      <c r="D80" s="116">
        <v>11.1</v>
      </c>
      <c r="E80" s="133">
        <f t="shared" si="6"/>
        <v>12.600000000000001</v>
      </c>
      <c r="F80" s="118">
        <f>0.9+0.75</f>
        <v>1.65</v>
      </c>
      <c r="G80" s="118">
        <f>0.9+0.75+6</f>
        <v>7.65</v>
      </c>
      <c r="H80" s="118">
        <f t="shared" ref="H80:I80" si="7">0.9+0.75</f>
        <v>1.65</v>
      </c>
      <c r="I80" s="118">
        <f t="shared" si="7"/>
        <v>1.65</v>
      </c>
    </row>
    <row r="81" spans="1:9" s="31" customFormat="1" ht="12.75" hidden="1">
      <c r="A81" s="32" t="s">
        <v>86</v>
      </c>
      <c r="B81" s="111"/>
      <c r="C81" s="123">
        <v>113.5</v>
      </c>
      <c r="D81" s="116">
        <v>70.400000000000006</v>
      </c>
      <c r="E81" s="133">
        <f t="shared" si="6"/>
        <v>12</v>
      </c>
      <c r="F81" s="118">
        <v>3</v>
      </c>
      <c r="G81" s="118">
        <v>3</v>
      </c>
      <c r="H81" s="118">
        <v>3</v>
      </c>
      <c r="I81" s="118">
        <v>3</v>
      </c>
    </row>
    <row r="82" spans="1:9" s="31" customFormat="1" ht="12.75" hidden="1">
      <c r="A82" s="32" t="s">
        <v>87</v>
      </c>
      <c r="B82" s="111"/>
      <c r="C82" s="123">
        <v>217.2</v>
      </c>
      <c r="D82" s="116">
        <v>240</v>
      </c>
      <c r="E82" s="118">
        <f t="shared" si="6"/>
        <v>296</v>
      </c>
      <c r="F82" s="118">
        <v>70</v>
      </c>
      <c r="G82" s="118">
        <v>86</v>
      </c>
      <c r="H82" s="118">
        <v>70</v>
      </c>
      <c r="I82" s="118">
        <v>70</v>
      </c>
    </row>
    <row r="83" spans="1:9" s="31" customFormat="1" ht="12.75" hidden="1">
      <c r="A83" s="32" t="s">
        <v>88</v>
      </c>
      <c r="B83" s="111"/>
      <c r="C83" s="123">
        <v>25.9</v>
      </c>
      <c r="D83" s="118">
        <v>0</v>
      </c>
      <c r="E83" s="118">
        <f t="shared" si="6"/>
        <v>40.200000000000003</v>
      </c>
      <c r="F83" s="118">
        <v>10.1</v>
      </c>
      <c r="G83" s="118">
        <v>10</v>
      </c>
      <c r="H83" s="118">
        <v>10</v>
      </c>
      <c r="I83" s="118">
        <v>10.1</v>
      </c>
    </row>
    <row r="84" spans="1:9" s="31" customFormat="1" ht="12.75" hidden="1">
      <c r="A84" s="32" t="s">
        <v>89</v>
      </c>
      <c r="B84" s="111"/>
      <c r="C84" s="123"/>
      <c r="D84" s="118">
        <v>42</v>
      </c>
      <c r="E84" s="118">
        <f t="shared" si="6"/>
        <v>29</v>
      </c>
      <c r="F84" s="118">
        <v>6</v>
      </c>
      <c r="G84" s="118">
        <v>8</v>
      </c>
      <c r="H84" s="118">
        <v>10</v>
      </c>
      <c r="I84" s="118">
        <v>5</v>
      </c>
    </row>
    <row r="85" spans="1:9" s="22" customFormat="1" ht="12.75" hidden="1">
      <c r="A85" s="32" t="s">
        <v>90</v>
      </c>
      <c r="B85" s="111"/>
      <c r="C85" s="123">
        <v>68.3</v>
      </c>
      <c r="D85" s="116">
        <v>153.19999999999999</v>
      </c>
      <c r="E85" s="150">
        <f t="shared" si="6"/>
        <v>300</v>
      </c>
      <c r="F85" s="150">
        <v>75</v>
      </c>
      <c r="G85" s="150">
        <v>75</v>
      </c>
      <c r="H85" s="150">
        <v>75</v>
      </c>
      <c r="I85" s="150">
        <v>75</v>
      </c>
    </row>
    <row r="86" spans="1:9" s="22" customFormat="1" ht="22.5" hidden="1">
      <c r="A86" s="32" t="s">
        <v>91</v>
      </c>
      <c r="B86" s="111"/>
      <c r="C86" s="123"/>
      <c r="D86" s="151"/>
      <c r="E86" s="118">
        <f t="shared" si="6"/>
        <v>50</v>
      </c>
      <c r="F86" s="118">
        <v>0</v>
      </c>
      <c r="G86" s="118">
        <v>50</v>
      </c>
      <c r="H86" s="118">
        <v>0</v>
      </c>
      <c r="I86" s="118">
        <v>0</v>
      </c>
    </row>
    <row r="87" spans="1:9" s="22" customFormat="1" ht="22.5" hidden="1">
      <c r="A87" s="32" t="s">
        <v>92</v>
      </c>
      <c r="B87" s="111"/>
      <c r="C87" s="123"/>
      <c r="D87" s="116">
        <v>20</v>
      </c>
      <c r="E87" s="150">
        <f t="shared" si="6"/>
        <v>18.8</v>
      </c>
      <c r="F87" s="150">
        <v>0</v>
      </c>
      <c r="G87" s="150">
        <v>18</v>
      </c>
      <c r="H87" s="150">
        <v>0.8</v>
      </c>
      <c r="I87" s="150"/>
    </row>
    <row r="88" spans="1:9" s="22" customFormat="1" ht="12.75" hidden="1">
      <c r="A88" s="32" t="s">
        <v>93</v>
      </c>
      <c r="B88" s="111"/>
      <c r="C88" s="123">
        <v>1.6</v>
      </c>
      <c r="D88" s="116">
        <v>0</v>
      </c>
      <c r="E88" s="150">
        <f>F88+G88+H88+I88</f>
        <v>15</v>
      </c>
      <c r="F88" s="150"/>
      <c r="G88" s="150">
        <v>15</v>
      </c>
      <c r="H88" s="150"/>
      <c r="I88" s="150"/>
    </row>
    <row r="89" spans="1:9" s="22" customFormat="1" ht="12.75" hidden="1">
      <c r="A89" s="32" t="s">
        <v>94</v>
      </c>
      <c r="B89" s="111"/>
      <c r="C89" s="123"/>
      <c r="D89" s="116"/>
      <c r="E89" s="150">
        <f>F89+G89+H89+I89</f>
        <v>39</v>
      </c>
      <c r="F89" s="150"/>
      <c r="G89" s="150">
        <v>13</v>
      </c>
      <c r="H89" s="150">
        <v>26</v>
      </c>
      <c r="I89" s="150"/>
    </row>
    <row r="90" spans="1:9" s="22" customFormat="1" ht="12.75" hidden="1">
      <c r="A90" s="32" t="s">
        <v>95</v>
      </c>
      <c r="B90" s="111"/>
      <c r="C90" s="123">
        <v>9.1</v>
      </c>
      <c r="D90" s="116">
        <v>25</v>
      </c>
      <c r="E90" s="150">
        <f>SUM(F90:I90)</f>
        <v>19.599999999999998</v>
      </c>
      <c r="F90" s="150">
        <v>6.3</v>
      </c>
      <c r="G90" s="150">
        <v>9.6999999999999993</v>
      </c>
      <c r="H90" s="150">
        <v>2.2000000000000002</v>
      </c>
      <c r="I90" s="150">
        <v>1.4</v>
      </c>
    </row>
    <row r="91" spans="1:9" s="22" customFormat="1" ht="12.75" hidden="1">
      <c r="A91" s="32" t="s">
        <v>96</v>
      </c>
      <c r="B91" s="111"/>
      <c r="C91" s="123">
        <v>10.5</v>
      </c>
      <c r="D91" s="116">
        <v>120</v>
      </c>
      <c r="E91" s="150">
        <f>SUM(F91:I91)</f>
        <v>60</v>
      </c>
      <c r="F91" s="150">
        <v>30</v>
      </c>
      <c r="G91" s="150">
        <v>0</v>
      </c>
      <c r="H91" s="150">
        <v>30</v>
      </c>
      <c r="I91" s="150">
        <v>0</v>
      </c>
    </row>
    <row r="92" spans="1:9" s="39" customFormat="1" ht="12.75" hidden="1">
      <c r="A92" s="195" t="s">
        <v>97</v>
      </c>
      <c r="B92" s="146"/>
      <c r="C92" s="147">
        <v>46.4</v>
      </c>
      <c r="D92" s="148">
        <v>0</v>
      </c>
      <c r="E92" s="149"/>
      <c r="F92" s="149"/>
      <c r="G92" s="149"/>
      <c r="H92" s="149"/>
      <c r="I92" s="149"/>
    </row>
    <row r="93" spans="1:9" s="39" customFormat="1" ht="9.75" hidden="1" customHeight="1">
      <c r="A93" s="195" t="s">
        <v>98</v>
      </c>
      <c r="B93" s="146"/>
      <c r="C93" s="147">
        <v>42.6</v>
      </c>
      <c r="D93" s="148">
        <v>0</v>
      </c>
      <c r="E93" s="149"/>
      <c r="F93" s="149"/>
      <c r="G93" s="149"/>
      <c r="H93" s="149"/>
      <c r="I93" s="149"/>
    </row>
    <row r="94" spans="1:9" s="39" customFormat="1" ht="12.75" hidden="1">
      <c r="A94" s="195" t="s">
        <v>99</v>
      </c>
      <c r="B94" s="146"/>
      <c r="C94" s="147">
        <v>8.6</v>
      </c>
      <c r="D94" s="152"/>
      <c r="E94" s="149"/>
      <c r="F94" s="149"/>
      <c r="G94" s="149"/>
      <c r="H94" s="149"/>
      <c r="I94" s="149"/>
    </row>
    <row r="95" spans="1:9" s="39" customFormat="1" ht="12.75" hidden="1">
      <c r="A95" s="195" t="s">
        <v>100</v>
      </c>
      <c r="B95" s="146"/>
      <c r="C95" s="147">
        <v>60.5</v>
      </c>
      <c r="D95" s="148">
        <v>96</v>
      </c>
      <c r="E95" s="153">
        <f>F95+G95+H95+I95</f>
        <v>0</v>
      </c>
      <c r="F95" s="153"/>
      <c r="G95" s="153"/>
      <c r="H95" s="153"/>
      <c r="I95" s="153"/>
    </row>
    <row r="96" spans="1:9" s="39" customFormat="1" ht="12.75" hidden="1">
      <c r="A96" s="195" t="s">
        <v>101</v>
      </c>
      <c r="B96" s="146"/>
      <c r="C96" s="147">
        <v>76.400000000000006</v>
      </c>
      <c r="D96" s="152"/>
      <c r="E96" s="149"/>
      <c r="F96" s="149"/>
      <c r="G96" s="149"/>
      <c r="H96" s="149"/>
      <c r="I96" s="149"/>
    </row>
    <row r="97" spans="1:10" s="22" customFormat="1" ht="22.5" hidden="1">
      <c r="A97" s="32" t="s">
        <v>102</v>
      </c>
      <c r="B97" s="111"/>
      <c r="C97" s="123">
        <v>38.700000000000003</v>
      </c>
      <c r="D97" s="116">
        <v>81.900000000000006</v>
      </c>
      <c r="E97" s="154">
        <f>SUM(F97:I97)</f>
        <v>71.400000000000006</v>
      </c>
      <c r="F97" s="150"/>
      <c r="G97" s="150">
        <v>35.700000000000003</v>
      </c>
      <c r="H97" s="150">
        <v>35.700000000000003</v>
      </c>
      <c r="I97" s="150"/>
    </row>
    <row r="98" spans="1:10" s="22" customFormat="1" ht="22.5" hidden="1">
      <c r="A98" s="32" t="s">
        <v>103</v>
      </c>
      <c r="B98" s="111"/>
      <c r="C98" s="123"/>
      <c r="D98" s="116"/>
      <c r="E98" s="150">
        <f t="shared" ref="E98:E103" si="8">F98+G98+H98+I98</f>
        <v>0</v>
      </c>
      <c r="F98" s="150"/>
      <c r="G98" s="150"/>
      <c r="H98" s="150"/>
      <c r="I98" s="150"/>
    </row>
    <row r="99" spans="1:10" s="22" customFormat="1" ht="22.5" hidden="1">
      <c r="A99" s="32" t="s">
        <v>82</v>
      </c>
      <c r="B99" s="111"/>
      <c r="C99" s="123"/>
      <c r="D99" s="116">
        <v>51</v>
      </c>
      <c r="E99" s="150">
        <f t="shared" si="8"/>
        <v>0</v>
      </c>
      <c r="F99" s="150"/>
      <c r="G99" s="150"/>
      <c r="H99" s="150"/>
      <c r="I99" s="150"/>
    </row>
    <row r="100" spans="1:10" s="22" customFormat="1" ht="12.75" hidden="1">
      <c r="A100" s="32" t="s">
        <v>104</v>
      </c>
      <c r="B100" s="111"/>
      <c r="C100" s="123"/>
      <c r="D100" s="116"/>
      <c r="E100" s="150">
        <f t="shared" si="8"/>
        <v>16.53</v>
      </c>
      <c r="F100" s="150">
        <v>0.8</v>
      </c>
      <c r="G100" s="150">
        <f>13.8+0.64</f>
        <v>14.440000000000001</v>
      </c>
      <c r="H100" s="150">
        <v>0.43</v>
      </c>
      <c r="I100" s="150">
        <v>0.86</v>
      </c>
    </row>
    <row r="101" spans="1:10" s="22" customFormat="1" ht="33.75" hidden="1">
      <c r="A101" s="32" t="s">
        <v>105</v>
      </c>
      <c r="B101" s="111"/>
      <c r="C101" s="123"/>
      <c r="D101" s="116"/>
      <c r="E101" s="150">
        <f t="shared" si="8"/>
        <v>0</v>
      </c>
      <c r="F101" s="150"/>
      <c r="G101" s="150"/>
      <c r="H101" s="150"/>
      <c r="I101" s="150"/>
    </row>
    <row r="102" spans="1:10" s="22" customFormat="1" ht="33.75" hidden="1">
      <c r="A102" s="32" t="s">
        <v>106</v>
      </c>
      <c r="B102" s="111"/>
      <c r="C102" s="123"/>
      <c r="D102" s="116"/>
      <c r="E102" s="150">
        <f t="shared" si="8"/>
        <v>0</v>
      </c>
      <c r="F102" s="150"/>
      <c r="G102" s="150"/>
      <c r="H102" s="150"/>
      <c r="I102" s="150"/>
    </row>
    <row r="103" spans="1:10" s="22" customFormat="1" ht="12.75" hidden="1">
      <c r="A103" s="32" t="s">
        <v>107</v>
      </c>
      <c r="B103" s="111"/>
      <c r="C103" s="123">
        <f>181.5+171.1+29+76.4+8.6+42.6+46.4+16.8+12.6+9.9</f>
        <v>594.9</v>
      </c>
      <c r="D103" s="116">
        <v>745</v>
      </c>
      <c r="E103" s="150">
        <f t="shared" si="8"/>
        <v>700</v>
      </c>
      <c r="F103" s="150">
        <v>150</v>
      </c>
      <c r="G103" s="150">
        <v>200</v>
      </c>
      <c r="H103" s="150">
        <v>200</v>
      </c>
      <c r="I103" s="150">
        <v>150</v>
      </c>
    </row>
    <row r="104" spans="1:10" s="40" customFormat="1" ht="12.75" hidden="1">
      <c r="A104" s="194" t="s">
        <v>108</v>
      </c>
      <c r="B104" s="141"/>
      <c r="C104" s="129">
        <f>C105+C106+C107+C108</f>
        <v>0</v>
      </c>
      <c r="D104" s="116">
        <f>D105+D106+D107+D108</f>
        <v>0</v>
      </c>
      <c r="E104" s="155">
        <f>F104+G104+H104+I104</f>
        <v>0</v>
      </c>
      <c r="F104" s="156">
        <v>0</v>
      </c>
      <c r="G104" s="156">
        <v>0</v>
      </c>
      <c r="H104" s="156">
        <v>0</v>
      </c>
      <c r="I104" s="156">
        <v>0</v>
      </c>
    </row>
    <row r="105" spans="1:10" s="40" customFormat="1" ht="12.75" hidden="1">
      <c r="A105" s="193" t="s">
        <v>75</v>
      </c>
      <c r="B105" s="141"/>
      <c r="C105" s="123">
        <v>0</v>
      </c>
      <c r="D105" s="116">
        <v>0</v>
      </c>
      <c r="E105" s="155">
        <f>F105+G105+H105+I105</f>
        <v>0</v>
      </c>
      <c r="F105" s="156">
        <v>0</v>
      </c>
      <c r="G105" s="156">
        <v>0</v>
      </c>
      <c r="H105" s="156">
        <v>0</v>
      </c>
      <c r="I105" s="156">
        <v>0</v>
      </c>
    </row>
    <row r="106" spans="1:10" s="40" customFormat="1" ht="12.75" hidden="1">
      <c r="A106" s="193" t="s">
        <v>109</v>
      </c>
      <c r="B106" s="141"/>
      <c r="C106" s="123">
        <v>0</v>
      </c>
      <c r="D106" s="116">
        <v>0</v>
      </c>
      <c r="E106" s="155">
        <f>F106+G106+H106+I106</f>
        <v>0</v>
      </c>
      <c r="F106" s="156">
        <v>0</v>
      </c>
      <c r="G106" s="156">
        <v>0</v>
      </c>
      <c r="H106" s="156">
        <v>0</v>
      </c>
      <c r="I106" s="156">
        <v>0</v>
      </c>
    </row>
    <row r="107" spans="1:10" s="31" customFormat="1" ht="12.75" hidden="1">
      <c r="A107" s="193" t="s">
        <v>110</v>
      </c>
      <c r="B107" s="141"/>
      <c r="C107" s="123">
        <v>0</v>
      </c>
      <c r="D107" s="116">
        <v>0</v>
      </c>
      <c r="E107" s="115">
        <f>F107+G107+H107+I107</f>
        <v>0</v>
      </c>
      <c r="F107" s="118">
        <v>0</v>
      </c>
      <c r="G107" s="118">
        <v>0</v>
      </c>
      <c r="H107" s="118">
        <v>0</v>
      </c>
      <c r="I107" s="118">
        <v>0</v>
      </c>
    </row>
    <row r="108" spans="1:10" s="31" customFormat="1" ht="12.75" hidden="1">
      <c r="A108" s="193" t="s">
        <v>111</v>
      </c>
      <c r="B108" s="141"/>
      <c r="C108" s="123">
        <v>0</v>
      </c>
      <c r="D108" s="116">
        <v>0</v>
      </c>
      <c r="E108" s="115">
        <f>F108+G108+H108+I108</f>
        <v>0</v>
      </c>
      <c r="F108" s="118">
        <v>0</v>
      </c>
      <c r="G108" s="118">
        <v>0</v>
      </c>
      <c r="H108" s="118">
        <v>0</v>
      </c>
      <c r="I108" s="118">
        <v>0</v>
      </c>
    </row>
    <row r="109" spans="1:10" s="22" customFormat="1" ht="17.25" customHeight="1">
      <c r="A109" s="34" t="s">
        <v>112</v>
      </c>
      <c r="B109" s="119" t="s">
        <v>113</v>
      </c>
      <c r="C109" s="126">
        <v>4525.5</v>
      </c>
      <c r="D109" s="126">
        <v>5115</v>
      </c>
      <c r="E109" s="113">
        <f>I109+H109+G109+F109</f>
        <v>5684.7970099999993</v>
      </c>
      <c r="F109" s="114">
        <f>F110+F119</f>
        <v>1396.0295699999999</v>
      </c>
      <c r="G109" s="114">
        <f>G110+G119</f>
        <v>1432.0295699999999</v>
      </c>
      <c r="H109" s="114">
        <f>H110+H119</f>
        <v>1438.0295699999999</v>
      </c>
      <c r="I109" s="114">
        <f>I110+I119</f>
        <v>1418.7083</v>
      </c>
      <c r="J109" s="26"/>
    </row>
    <row r="110" spans="1:10" s="22" customFormat="1" ht="1.5" hidden="1" customHeight="1">
      <c r="A110" s="23" t="s">
        <v>114</v>
      </c>
      <c r="B110" s="111" t="s">
        <v>115</v>
      </c>
      <c r="C110" s="123">
        <f>C111+C112+C113+C114+C115</f>
        <v>221.8</v>
      </c>
      <c r="D110" s="123">
        <f>D111+D112+D113+D114+D115</f>
        <v>193.1</v>
      </c>
      <c r="E110" s="115">
        <f>SUM(F110:I110)</f>
        <v>295.10331000000002</v>
      </c>
      <c r="F110" s="150">
        <f>SUM(F111:F115)</f>
        <v>69.426170000000013</v>
      </c>
      <c r="G110" s="150">
        <f>SUM(G111:G115)</f>
        <v>87.426170000000013</v>
      </c>
      <c r="H110" s="150">
        <f>SUM(H111:H115)</f>
        <v>77.426170000000013</v>
      </c>
      <c r="I110" s="150">
        <f>SUM(I111:I115)</f>
        <v>60.824799999999996</v>
      </c>
    </row>
    <row r="111" spans="1:10" s="22" customFormat="1" ht="12.75" hidden="1">
      <c r="A111" s="187" t="s">
        <v>116</v>
      </c>
      <c r="B111" s="157"/>
      <c r="C111" s="158">
        <v>61</v>
      </c>
      <c r="D111" s="159">
        <v>85.6</v>
      </c>
      <c r="E111" s="115">
        <f>F111+G111+H111+I111</f>
        <v>90.300000000000011</v>
      </c>
      <c r="F111" s="150">
        <v>22.1</v>
      </c>
      <c r="G111" s="150">
        <v>22.1</v>
      </c>
      <c r="H111" s="150">
        <v>22.1</v>
      </c>
      <c r="I111" s="150">
        <v>24</v>
      </c>
    </row>
    <row r="112" spans="1:10" s="22" customFormat="1" ht="12.75" hidden="1">
      <c r="A112" s="187" t="s">
        <v>109</v>
      </c>
      <c r="B112" s="141"/>
      <c r="C112" s="160">
        <v>23</v>
      </c>
      <c r="D112" s="123">
        <v>31.5</v>
      </c>
      <c r="E112" s="115">
        <f>F112+G112+H112+I112</f>
        <v>33.203310000000002</v>
      </c>
      <c r="F112" s="150">
        <f>F111*0.3677</f>
        <v>8.1261700000000019</v>
      </c>
      <c r="G112" s="150">
        <f>G111*0.3677</f>
        <v>8.1261700000000019</v>
      </c>
      <c r="H112" s="150">
        <f>H111*0.3677</f>
        <v>8.1261700000000019</v>
      </c>
      <c r="I112" s="150">
        <f>I111*0.3677</f>
        <v>8.8247999999999998</v>
      </c>
    </row>
    <row r="113" spans="1:10" s="22" customFormat="1" ht="12.75" hidden="1">
      <c r="A113" s="187" t="s">
        <v>117</v>
      </c>
      <c r="B113" s="141"/>
      <c r="C113" s="160">
        <v>19.899999999999999</v>
      </c>
      <c r="D113" s="123">
        <v>4</v>
      </c>
      <c r="E113" s="115">
        <f>F113+G113+H113+I113</f>
        <v>15.600000000000001</v>
      </c>
      <c r="F113" s="150">
        <v>4.2</v>
      </c>
      <c r="G113" s="150">
        <v>4.2</v>
      </c>
      <c r="H113" s="150">
        <v>4.2</v>
      </c>
      <c r="I113" s="150">
        <v>3</v>
      </c>
    </row>
    <row r="114" spans="1:10" s="42" customFormat="1" ht="12.75" hidden="1">
      <c r="A114" s="196" t="s">
        <v>118</v>
      </c>
      <c r="B114" s="142"/>
      <c r="C114" s="161">
        <v>67.900000000000006</v>
      </c>
      <c r="D114" s="135">
        <v>72</v>
      </c>
      <c r="E114" s="136">
        <f>F114+G114+H114+I114</f>
        <v>96</v>
      </c>
      <c r="F114" s="162">
        <v>25</v>
      </c>
      <c r="G114" s="162">
        <v>23</v>
      </c>
      <c r="H114" s="162">
        <v>23</v>
      </c>
      <c r="I114" s="162">
        <v>25</v>
      </c>
    </row>
    <row r="115" spans="1:10" s="22" customFormat="1" ht="12.75" hidden="1">
      <c r="A115" s="187" t="s">
        <v>119</v>
      </c>
      <c r="B115" s="141"/>
      <c r="C115" s="160">
        <v>50</v>
      </c>
      <c r="D115" s="123">
        <v>0</v>
      </c>
      <c r="E115" s="115">
        <f>F115+G115+H115+I115</f>
        <v>60</v>
      </c>
      <c r="F115" s="150">
        <v>10</v>
      </c>
      <c r="G115" s="150">
        <v>30</v>
      </c>
      <c r="H115" s="150">
        <v>20</v>
      </c>
      <c r="I115" s="150">
        <v>0</v>
      </c>
    </row>
    <row r="116" spans="1:10" s="22" customFormat="1" ht="12.75" hidden="1">
      <c r="A116" s="23" t="s">
        <v>120</v>
      </c>
      <c r="B116" s="111" t="s">
        <v>121</v>
      </c>
      <c r="C116" s="123">
        <v>0</v>
      </c>
      <c r="D116" s="123">
        <v>12</v>
      </c>
      <c r="E116" s="115">
        <f t="shared" ref="E116:I118" si="9">SUM(F116:I116)</f>
        <v>0</v>
      </c>
      <c r="F116" s="118">
        <f t="shared" si="9"/>
        <v>0</v>
      </c>
      <c r="G116" s="118">
        <f t="shared" si="9"/>
        <v>0</v>
      </c>
      <c r="H116" s="118">
        <f t="shared" si="9"/>
        <v>0</v>
      </c>
      <c r="I116" s="118">
        <f t="shared" si="9"/>
        <v>0</v>
      </c>
    </row>
    <row r="117" spans="1:10" s="22" customFormat="1" ht="12.75" hidden="1">
      <c r="A117" s="23" t="s">
        <v>122</v>
      </c>
      <c r="B117" s="111" t="s">
        <v>123</v>
      </c>
      <c r="C117" s="123">
        <v>0</v>
      </c>
      <c r="D117" s="123">
        <v>0</v>
      </c>
      <c r="E117" s="115">
        <f t="shared" si="9"/>
        <v>10</v>
      </c>
      <c r="F117" s="118">
        <v>10</v>
      </c>
      <c r="G117" s="118">
        <f t="shared" si="9"/>
        <v>0</v>
      </c>
      <c r="H117" s="118">
        <f t="shared" si="9"/>
        <v>0</v>
      </c>
      <c r="I117" s="118">
        <f t="shared" si="9"/>
        <v>0</v>
      </c>
    </row>
    <row r="118" spans="1:10" s="22" customFormat="1" ht="12.75" hidden="1">
      <c r="A118" s="23" t="s">
        <v>124</v>
      </c>
      <c r="B118" s="111" t="s">
        <v>125</v>
      </c>
      <c r="C118" s="123">
        <v>0</v>
      </c>
      <c r="D118" s="123">
        <v>0</v>
      </c>
      <c r="E118" s="115">
        <f t="shared" si="9"/>
        <v>0</v>
      </c>
      <c r="F118" s="118">
        <f t="shared" si="9"/>
        <v>0</v>
      </c>
      <c r="G118" s="118">
        <f t="shared" si="9"/>
        <v>0</v>
      </c>
      <c r="H118" s="118">
        <f t="shared" si="9"/>
        <v>0</v>
      </c>
      <c r="I118" s="118">
        <f t="shared" si="9"/>
        <v>0</v>
      </c>
    </row>
    <row r="119" spans="1:10" s="22" customFormat="1" ht="21.75" hidden="1">
      <c r="A119" s="28" t="s">
        <v>274</v>
      </c>
      <c r="B119" s="119" t="s">
        <v>126</v>
      </c>
      <c r="C119" s="129">
        <f>C120+C121+C122+C123+C128</f>
        <v>4303.7</v>
      </c>
      <c r="D119" s="129">
        <v>4922</v>
      </c>
      <c r="E119" s="113">
        <f>SUM(F119:I119)</f>
        <v>5389.6936999999998</v>
      </c>
      <c r="F119" s="163">
        <f>SUM(F120:F123)+F128</f>
        <v>1326.6034</v>
      </c>
      <c r="G119" s="163">
        <f>SUM(G120:G123)+G128</f>
        <v>1344.6034</v>
      </c>
      <c r="H119" s="163">
        <f>SUM(H120:H123)+H128</f>
        <v>1360.6034</v>
      </c>
      <c r="I119" s="163">
        <f>SUM(I120:I123)+I128</f>
        <v>1357.8834999999999</v>
      </c>
    </row>
    <row r="120" spans="1:10" s="43" customFormat="1" ht="12.75" hidden="1">
      <c r="A120" s="187" t="s">
        <v>116</v>
      </c>
      <c r="B120" s="141"/>
      <c r="C120" s="160">
        <v>2819.6</v>
      </c>
      <c r="D120" s="123">
        <v>3171.2</v>
      </c>
      <c r="E120" s="115">
        <f t="shared" ref="E120:E126" si="10">F120+G120+H120+I120</f>
        <v>3381</v>
      </c>
      <c r="F120" s="156">
        <v>842</v>
      </c>
      <c r="G120" s="156">
        <v>842</v>
      </c>
      <c r="H120" s="156">
        <v>842</v>
      </c>
      <c r="I120" s="156">
        <v>855</v>
      </c>
    </row>
    <row r="121" spans="1:10" s="40" customFormat="1" ht="12.75" hidden="1">
      <c r="A121" s="187" t="s">
        <v>127</v>
      </c>
      <c r="B121" s="141"/>
      <c r="C121" s="160">
        <v>1049.5999999999999</v>
      </c>
      <c r="D121" s="123">
        <v>1166</v>
      </c>
      <c r="E121" s="164">
        <f t="shared" si="10"/>
        <v>1243.1937000000003</v>
      </c>
      <c r="F121" s="165">
        <f>0.3677*F120</f>
        <v>309.60340000000002</v>
      </c>
      <c r="G121" s="165">
        <f>0.3677*G120</f>
        <v>309.60340000000002</v>
      </c>
      <c r="H121" s="165">
        <f>0.3677*H120</f>
        <v>309.60340000000002</v>
      </c>
      <c r="I121" s="165">
        <f>0.3677*I120</f>
        <v>314.38350000000003</v>
      </c>
    </row>
    <row r="122" spans="1:10" s="40" customFormat="1" ht="12.75" hidden="1">
      <c r="A122" s="187" t="s">
        <v>110</v>
      </c>
      <c r="B122" s="141"/>
      <c r="C122" s="160">
        <v>110.9</v>
      </c>
      <c r="D122" s="123">
        <v>68</v>
      </c>
      <c r="E122" s="115">
        <f t="shared" si="10"/>
        <v>116</v>
      </c>
      <c r="F122" s="156">
        <v>29</v>
      </c>
      <c r="G122" s="156">
        <v>29</v>
      </c>
      <c r="H122" s="156">
        <v>29</v>
      </c>
      <c r="I122" s="156">
        <v>29</v>
      </c>
    </row>
    <row r="123" spans="1:10" s="40" customFormat="1" ht="13.5" hidden="1">
      <c r="A123" s="187" t="s">
        <v>128</v>
      </c>
      <c r="B123" s="141"/>
      <c r="C123" s="166">
        <f>C124+C125+C126</f>
        <v>85.5</v>
      </c>
      <c r="D123" s="129">
        <f>D124+D125+D126</f>
        <v>188.5</v>
      </c>
      <c r="E123" s="113">
        <f t="shared" si="10"/>
        <v>233</v>
      </c>
      <c r="F123" s="167">
        <f>F124+F125+F126+F127</f>
        <v>55</v>
      </c>
      <c r="G123" s="167">
        <f>G124+G125+G126+G127</f>
        <v>54</v>
      </c>
      <c r="H123" s="167">
        <f>H124+H125+H126+H127</f>
        <v>59</v>
      </c>
      <c r="I123" s="167">
        <f>I124+I125+I126+I127</f>
        <v>65</v>
      </c>
    </row>
    <row r="124" spans="1:10" s="46" customFormat="1" ht="12.75" hidden="1">
      <c r="A124" s="197" t="s">
        <v>129</v>
      </c>
      <c r="B124" s="137"/>
      <c r="C124" s="168">
        <v>48</v>
      </c>
      <c r="D124" s="138">
        <v>155.5</v>
      </c>
      <c r="E124" s="140">
        <f>SUM(F124:I124)</f>
        <v>131</v>
      </c>
      <c r="F124" s="169">
        <v>32</v>
      </c>
      <c r="G124" s="169">
        <v>33</v>
      </c>
      <c r="H124" s="169">
        <v>33</v>
      </c>
      <c r="I124" s="169">
        <v>33</v>
      </c>
      <c r="J124" s="45"/>
    </row>
    <row r="125" spans="1:10" s="48" customFormat="1" ht="12.75" hidden="1">
      <c r="A125" s="198" t="s">
        <v>130</v>
      </c>
      <c r="B125" s="170"/>
      <c r="C125" s="171">
        <v>20.5</v>
      </c>
      <c r="D125" s="131">
        <v>18</v>
      </c>
      <c r="E125" s="132">
        <f t="shared" si="10"/>
        <v>75</v>
      </c>
      <c r="F125" s="172">
        <v>15</v>
      </c>
      <c r="G125" s="172">
        <v>15</v>
      </c>
      <c r="H125" s="172">
        <v>20</v>
      </c>
      <c r="I125" s="172">
        <v>25</v>
      </c>
      <c r="J125" s="47"/>
    </row>
    <row r="126" spans="1:10" s="40" customFormat="1" ht="1.5" hidden="1" customHeight="1">
      <c r="A126" s="187" t="s">
        <v>46</v>
      </c>
      <c r="B126" s="141"/>
      <c r="C126" s="160">
        <v>17</v>
      </c>
      <c r="D126" s="123">
        <v>15</v>
      </c>
      <c r="E126" s="115">
        <f t="shared" si="10"/>
        <v>27</v>
      </c>
      <c r="F126" s="156">
        <v>8</v>
      </c>
      <c r="G126" s="156">
        <v>6</v>
      </c>
      <c r="H126" s="156">
        <v>6</v>
      </c>
      <c r="I126" s="156">
        <v>7</v>
      </c>
      <c r="J126" s="49"/>
    </row>
    <row r="127" spans="1:10" s="40" customFormat="1" ht="12.75" hidden="1">
      <c r="A127" s="187" t="s">
        <v>131</v>
      </c>
      <c r="B127" s="141"/>
      <c r="C127" s="160">
        <v>0</v>
      </c>
      <c r="D127" s="123">
        <v>0</v>
      </c>
      <c r="E127" s="115"/>
      <c r="F127" s="156"/>
      <c r="G127" s="156"/>
      <c r="H127" s="156"/>
      <c r="I127" s="156"/>
      <c r="J127" s="49"/>
    </row>
    <row r="128" spans="1:10" s="40" customFormat="1" ht="13.5" hidden="1">
      <c r="A128" s="187" t="s">
        <v>132</v>
      </c>
      <c r="B128" s="141"/>
      <c r="C128" s="114">
        <f>C129+C130+C131+C132+C133+C135+C136+C137+C138</f>
        <v>238.1</v>
      </c>
      <c r="D128" s="114">
        <f>D129+D131+D132+D133+D135+D136+D137+D130</f>
        <v>237</v>
      </c>
      <c r="E128" s="113">
        <f>E129+E130+E132+E135+E136+E137+E133+E131</f>
        <v>272.5</v>
      </c>
      <c r="F128" s="167">
        <f>SUM(F129:F139)</f>
        <v>91</v>
      </c>
      <c r="G128" s="167">
        <f>SUM(G129:G139)</f>
        <v>110</v>
      </c>
      <c r="H128" s="167">
        <f>SUM(H129:H139)</f>
        <v>121</v>
      </c>
      <c r="I128" s="167">
        <f>SUM(I129:I139)</f>
        <v>94.5</v>
      </c>
      <c r="J128" s="49"/>
    </row>
    <row r="129" spans="1:9" s="40" customFormat="1" ht="12.75" hidden="1">
      <c r="A129" s="187" t="s">
        <v>133</v>
      </c>
      <c r="B129" s="141"/>
      <c r="C129" s="160">
        <v>38</v>
      </c>
      <c r="D129" s="123">
        <v>100</v>
      </c>
      <c r="E129" s="115">
        <f t="shared" ref="E129:E139" si="11">F129+G129+H129+I129</f>
        <v>44</v>
      </c>
      <c r="F129" s="156">
        <v>11</v>
      </c>
      <c r="G129" s="156">
        <v>11</v>
      </c>
      <c r="H129" s="156">
        <v>11</v>
      </c>
      <c r="I129" s="156">
        <v>11</v>
      </c>
    </row>
    <row r="130" spans="1:9" s="40" customFormat="1" ht="12.75" hidden="1">
      <c r="A130" s="187" t="s">
        <v>134</v>
      </c>
      <c r="B130" s="141"/>
      <c r="C130" s="160">
        <v>16.899999999999999</v>
      </c>
      <c r="D130" s="123">
        <v>24</v>
      </c>
      <c r="E130" s="115">
        <f t="shared" si="11"/>
        <v>44</v>
      </c>
      <c r="F130" s="156">
        <v>8</v>
      </c>
      <c r="G130" s="156">
        <v>12</v>
      </c>
      <c r="H130" s="156">
        <v>12</v>
      </c>
      <c r="I130" s="156">
        <v>12</v>
      </c>
    </row>
    <row r="131" spans="1:9" s="40" customFormat="1" ht="15.75" hidden="1" customHeight="1">
      <c r="A131" s="187" t="s">
        <v>135</v>
      </c>
      <c r="B131" s="141"/>
      <c r="C131" s="160">
        <v>20.6</v>
      </c>
      <c r="D131" s="123">
        <v>28</v>
      </c>
      <c r="E131" s="115">
        <f t="shared" si="11"/>
        <v>28</v>
      </c>
      <c r="F131" s="156">
        <v>7</v>
      </c>
      <c r="G131" s="156">
        <v>7</v>
      </c>
      <c r="H131" s="156">
        <v>7</v>
      </c>
      <c r="I131" s="156">
        <v>7</v>
      </c>
    </row>
    <row r="132" spans="1:9" s="40" customFormat="1" ht="12.75" hidden="1">
      <c r="A132" s="187" t="s">
        <v>81</v>
      </c>
      <c r="B132" s="141"/>
      <c r="C132" s="160">
        <v>68.400000000000006</v>
      </c>
      <c r="D132" s="123">
        <v>37</v>
      </c>
      <c r="E132" s="115">
        <f t="shared" si="11"/>
        <v>60</v>
      </c>
      <c r="F132" s="156">
        <v>15</v>
      </c>
      <c r="G132" s="156">
        <v>15</v>
      </c>
      <c r="H132" s="156">
        <v>15</v>
      </c>
      <c r="I132" s="156">
        <v>15</v>
      </c>
    </row>
    <row r="133" spans="1:9" s="40" customFormat="1" ht="12.75" hidden="1">
      <c r="A133" s="187" t="s">
        <v>136</v>
      </c>
      <c r="B133" s="141"/>
      <c r="C133" s="160">
        <v>4.7</v>
      </c>
      <c r="D133" s="123">
        <v>16</v>
      </c>
      <c r="E133" s="115">
        <f t="shared" si="11"/>
        <v>22</v>
      </c>
      <c r="F133" s="156">
        <v>6</v>
      </c>
      <c r="G133" s="156">
        <v>6</v>
      </c>
      <c r="H133" s="156">
        <v>10</v>
      </c>
      <c r="I133" s="156">
        <v>0</v>
      </c>
    </row>
    <row r="134" spans="1:9" s="40" customFormat="1" ht="12.75" hidden="1">
      <c r="A134" s="187"/>
      <c r="B134" s="141"/>
      <c r="C134" s="160"/>
      <c r="D134" s="123"/>
      <c r="E134" s="115"/>
      <c r="F134" s="156"/>
      <c r="G134" s="156"/>
      <c r="H134" s="156"/>
      <c r="I134" s="156"/>
    </row>
    <row r="135" spans="1:9" s="40" customFormat="1" ht="12.75" hidden="1">
      <c r="A135" s="187" t="s">
        <v>137</v>
      </c>
      <c r="B135" s="141"/>
      <c r="C135" s="160">
        <v>45.2</v>
      </c>
      <c r="D135" s="123">
        <v>0</v>
      </c>
      <c r="E135" s="115">
        <f t="shared" si="11"/>
        <v>31</v>
      </c>
      <c r="F135" s="156">
        <v>0</v>
      </c>
      <c r="G135" s="156">
        <v>15.5</v>
      </c>
      <c r="H135" s="156">
        <v>15.5</v>
      </c>
      <c r="I135" s="156"/>
    </row>
    <row r="136" spans="1:9" s="40" customFormat="1" ht="12.75" hidden="1">
      <c r="A136" s="187" t="s">
        <v>138</v>
      </c>
      <c r="B136" s="141"/>
      <c r="C136" s="160">
        <v>26.6</v>
      </c>
      <c r="D136" s="123">
        <v>32</v>
      </c>
      <c r="E136" s="115">
        <f t="shared" si="11"/>
        <v>34</v>
      </c>
      <c r="F136" s="156">
        <v>12</v>
      </c>
      <c r="G136" s="156">
        <v>5</v>
      </c>
      <c r="H136" s="156">
        <v>5</v>
      </c>
      <c r="I136" s="156">
        <v>12</v>
      </c>
    </row>
    <row r="137" spans="1:9" s="40" customFormat="1" ht="12.75" hidden="1">
      <c r="A137" s="187" t="s">
        <v>139</v>
      </c>
      <c r="B137" s="141"/>
      <c r="C137" s="160">
        <v>14</v>
      </c>
      <c r="D137" s="123">
        <v>0</v>
      </c>
      <c r="E137" s="115">
        <f t="shared" si="11"/>
        <v>9.5</v>
      </c>
      <c r="F137" s="156">
        <v>2</v>
      </c>
      <c r="G137" s="156">
        <v>2.5</v>
      </c>
      <c r="H137" s="156">
        <v>2.5</v>
      </c>
      <c r="I137" s="156">
        <v>2.5</v>
      </c>
    </row>
    <row r="138" spans="1:9" s="40" customFormat="1" ht="12.75" hidden="1">
      <c r="A138" s="187" t="s">
        <v>140</v>
      </c>
      <c r="B138" s="141"/>
      <c r="C138" s="160">
        <v>3.7</v>
      </c>
      <c r="D138" s="123">
        <v>0</v>
      </c>
      <c r="E138" s="115">
        <f t="shared" si="11"/>
        <v>74</v>
      </c>
      <c r="F138" s="156">
        <v>15</v>
      </c>
      <c r="G138" s="156">
        <v>21</v>
      </c>
      <c r="H138" s="156">
        <v>23</v>
      </c>
      <c r="I138" s="156">
        <v>15</v>
      </c>
    </row>
    <row r="139" spans="1:9" s="40" customFormat="1" ht="12.75" hidden="1">
      <c r="A139" s="187" t="s">
        <v>141</v>
      </c>
      <c r="B139" s="141"/>
      <c r="C139" s="160"/>
      <c r="D139" s="123">
        <v>91</v>
      </c>
      <c r="E139" s="115">
        <f t="shared" si="11"/>
        <v>70</v>
      </c>
      <c r="F139" s="173">
        <v>15</v>
      </c>
      <c r="G139" s="173">
        <v>15</v>
      </c>
      <c r="H139" s="173">
        <v>20</v>
      </c>
      <c r="I139" s="173">
        <v>20</v>
      </c>
    </row>
    <row r="140" spans="1:9" s="22" customFormat="1" ht="12.75">
      <c r="A140" s="34" t="s">
        <v>275</v>
      </c>
      <c r="B140" s="119" t="s">
        <v>142</v>
      </c>
      <c r="C140" s="114">
        <v>56.6</v>
      </c>
      <c r="D140" s="114">
        <v>0</v>
      </c>
      <c r="E140" s="113">
        <f t="shared" ref="E140:E169" si="12">SUM(F140:I140)</f>
        <v>59.271160000000002</v>
      </c>
      <c r="F140" s="114">
        <f>SUM(F141:F146)</f>
        <v>0</v>
      </c>
      <c r="G140" s="114">
        <f>SUM(G141:G146)</f>
        <v>34.271160000000002</v>
      </c>
      <c r="H140" s="114">
        <v>25</v>
      </c>
      <c r="I140" s="114">
        <f>SUM(I141:I146)</f>
        <v>0</v>
      </c>
    </row>
    <row r="141" spans="1:9" s="46" customFormat="1" ht="12.75" hidden="1">
      <c r="A141" s="192" t="s">
        <v>143</v>
      </c>
      <c r="B141" s="137"/>
      <c r="C141" s="140">
        <v>10.1</v>
      </c>
      <c r="D141" s="174"/>
      <c r="E141" s="140">
        <f>F141+G141+H141+I141</f>
        <v>12</v>
      </c>
      <c r="F141" s="140"/>
      <c r="G141" s="140">
        <v>10</v>
      </c>
      <c r="H141" s="140">
        <v>2</v>
      </c>
      <c r="I141" s="140"/>
    </row>
    <row r="142" spans="1:9" s="40" customFormat="1" ht="12.75" hidden="1">
      <c r="A142" s="193" t="s">
        <v>48</v>
      </c>
      <c r="B142" s="141"/>
      <c r="C142" s="118">
        <v>15.7</v>
      </c>
      <c r="D142" s="175"/>
      <c r="E142" s="115"/>
      <c r="F142" s="173"/>
      <c r="G142" s="173"/>
      <c r="H142" s="173"/>
      <c r="I142" s="173"/>
    </row>
    <row r="143" spans="1:9" s="40" customFormat="1" ht="12.75" hidden="1">
      <c r="A143" s="193" t="s">
        <v>79</v>
      </c>
      <c r="B143" s="141"/>
      <c r="C143" s="118">
        <v>1.6</v>
      </c>
      <c r="D143" s="175"/>
      <c r="E143" s="115"/>
      <c r="F143" s="173"/>
      <c r="G143" s="173"/>
      <c r="H143" s="173"/>
      <c r="I143" s="173"/>
    </row>
    <row r="144" spans="1:9" s="40" customFormat="1" ht="12.75" hidden="1">
      <c r="A144" s="193" t="s">
        <v>144</v>
      </c>
      <c r="B144" s="141"/>
      <c r="C144" s="118">
        <v>12.3</v>
      </c>
      <c r="D144" s="175"/>
      <c r="E144" s="115">
        <f>G144+H144</f>
        <v>21.6</v>
      </c>
      <c r="F144" s="173"/>
      <c r="G144" s="173">
        <v>10.8</v>
      </c>
      <c r="H144" s="173">
        <v>10.8</v>
      </c>
      <c r="I144" s="173"/>
    </row>
    <row r="145" spans="1:9" s="40" customFormat="1" ht="12.75" hidden="1">
      <c r="A145" s="193" t="s">
        <v>76</v>
      </c>
      <c r="B145" s="141"/>
      <c r="C145" s="118">
        <v>4.5</v>
      </c>
      <c r="D145" s="175"/>
      <c r="E145" s="115">
        <f>F145+G145+H145+I145</f>
        <v>7.9423200000000014</v>
      </c>
      <c r="F145" s="173"/>
      <c r="G145" s="173">
        <f>G144*0.3677</f>
        <v>3.9711600000000007</v>
      </c>
      <c r="H145" s="173">
        <f>H144*0.3677</f>
        <v>3.9711600000000007</v>
      </c>
      <c r="I145" s="173"/>
    </row>
    <row r="146" spans="1:9" s="40" customFormat="1" ht="12.75" hidden="1">
      <c r="A146" s="193" t="s">
        <v>145</v>
      </c>
      <c r="B146" s="141"/>
      <c r="C146" s="118">
        <v>12.4</v>
      </c>
      <c r="D146" s="175"/>
      <c r="E146" s="115">
        <f>F146+G146+H146+I146</f>
        <v>9.5</v>
      </c>
      <c r="F146" s="173"/>
      <c r="G146" s="173">
        <v>9.5</v>
      </c>
      <c r="H146" s="173"/>
      <c r="I146" s="173"/>
    </row>
    <row r="147" spans="1:9" s="22" customFormat="1" ht="12.75" customHeight="1">
      <c r="A147" s="34" t="s">
        <v>276</v>
      </c>
      <c r="B147" s="119" t="s">
        <v>146</v>
      </c>
      <c r="C147" s="114">
        <f>SUM(C148:C158)</f>
        <v>16301.000000000002</v>
      </c>
      <c r="D147" s="114">
        <f>SUM(D148:D158)</f>
        <v>16608</v>
      </c>
      <c r="E147" s="176">
        <f t="shared" si="12"/>
        <v>17032.191500000001</v>
      </c>
      <c r="F147" s="126">
        <f>SUM(F148:F158)</f>
        <v>4262.3805000000002</v>
      </c>
      <c r="G147" s="126">
        <f>SUM(G148:G158)</f>
        <v>4328.1205</v>
      </c>
      <c r="H147" s="126">
        <f>SUM(H148:H158)</f>
        <v>4193.1205</v>
      </c>
      <c r="I147" s="126">
        <f>SUM(I148:I158)</f>
        <v>4248.57</v>
      </c>
    </row>
    <row r="148" spans="1:9" s="40" customFormat="1" ht="12.75" hidden="1">
      <c r="A148" s="193" t="s">
        <v>147</v>
      </c>
      <c r="B148" s="141"/>
      <c r="C148" s="118">
        <v>15692.7</v>
      </c>
      <c r="D148" s="116">
        <v>16428</v>
      </c>
      <c r="E148" s="115">
        <f>SUM(F148:I148)</f>
        <v>16340</v>
      </c>
      <c r="F148" s="177">
        <f>F44</f>
        <v>4100</v>
      </c>
      <c r="G148" s="177">
        <f>G44</f>
        <v>4100</v>
      </c>
      <c r="H148" s="177">
        <v>4040</v>
      </c>
      <c r="I148" s="177">
        <f>I44</f>
        <v>4100</v>
      </c>
    </row>
    <row r="149" spans="1:9" s="40" customFormat="1" ht="12.75" hidden="1">
      <c r="A149" s="193" t="s">
        <v>148</v>
      </c>
      <c r="B149" s="141"/>
      <c r="C149" s="118">
        <v>148.6</v>
      </c>
      <c r="D149" s="116">
        <v>20</v>
      </c>
      <c r="E149" s="115">
        <f>SUM(F149:I149)</f>
        <v>55</v>
      </c>
      <c r="F149" s="177">
        <v>15</v>
      </c>
      <c r="G149" s="177">
        <v>15</v>
      </c>
      <c r="H149" s="177">
        <v>15</v>
      </c>
      <c r="I149" s="177">
        <v>10</v>
      </c>
    </row>
    <row r="150" spans="1:9" s="20" customFormat="1" ht="12.75" hidden="1">
      <c r="A150" s="199" t="s">
        <v>133</v>
      </c>
      <c r="B150" s="121"/>
      <c r="C150" s="115">
        <v>2.4</v>
      </c>
      <c r="D150" s="122">
        <v>80</v>
      </c>
      <c r="E150" s="115">
        <f t="shared" ref="E150:E153" si="13">SUM(F150:I150)</f>
        <v>4</v>
      </c>
      <c r="F150" s="178">
        <v>1</v>
      </c>
      <c r="G150" s="178">
        <v>1</v>
      </c>
      <c r="H150" s="178">
        <v>1</v>
      </c>
      <c r="I150" s="178">
        <v>1</v>
      </c>
    </row>
    <row r="151" spans="1:9" s="40" customFormat="1" ht="12.75" hidden="1">
      <c r="A151" s="193" t="s">
        <v>149</v>
      </c>
      <c r="B151" s="141"/>
      <c r="C151" s="118">
        <v>32.9</v>
      </c>
      <c r="D151" s="116">
        <v>0</v>
      </c>
      <c r="E151" s="115">
        <f t="shared" si="13"/>
        <v>32</v>
      </c>
      <c r="F151" s="177">
        <v>8</v>
      </c>
      <c r="G151" s="177">
        <v>8</v>
      </c>
      <c r="H151" s="177">
        <v>8</v>
      </c>
      <c r="I151" s="177">
        <v>8</v>
      </c>
    </row>
    <row r="152" spans="1:9" s="40" customFormat="1" ht="12.75" hidden="1">
      <c r="A152" s="193" t="s">
        <v>150</v>
      </c>
      <c r="B152" s="141"/>
      <c r="C152" s="118">
        <v>26.2</v>
      </c>
      <c r="D152" s="116">
        <v>0</v>
      </c>
      <c r="E152" s="115">
        <f t="shared" si="13"/>
        <v>26</v>
      </c>
      <c r="F152" s="177">
        <v>6.5</v>
      </c>
      <c r="G152" s="177">
        <v>6.5</v>
      </c>
      <c r="H152" s="177">
        <v>6.5</v>
      </c>
      <c r="I152" s="177">
        <v>6.5</v>
      </c>
    </row>
    <row r="153" spans="1:9" s="40" customFormat="1" ht="22.5" hidden="1">
      <c r="A153" s="193" t="s">
        <v>151</v>
      </c>
      <c r="B153" s="141"/>
      <c r="C153" s="118">
        <v>143.6</v>
      </c>
      <c r="D153" s="116">
        <v>0</v>
      </c>
      <c r="E153" s="115">
        <f t="shared" si="13"/>
        <v>110</v>
      </c>
      <c r="F153" s="177">
        <v>20</v>
      </c>
      <c r="G153" s="177">
        <v>35</v>
      </c>
      <c r="H153" s="177">
        <v>35</v>
      </c>
      <c r="I153" s="177">
        <v>20</v>
      </c>
    </row>
    <row r="154" spans="1:9" s="40" customFormat="1" ht="12.75" hidden="1">
      <c r="A154" s="193" t="s">
        <v>152</v>
      </c>
      <c r="B154" s="141"/>
      <c r="C154" s="118">
        <v>36.200000000000003</v>
      </c>
      <c r="D154" s="116">
        <v>0</v>
      </c>
      <c r="E154" s="115">
        <f>SUM(F154:I154)</f>
        <v>70.191500000000005</v>
      </c>
      <c r="F154" s="118">
        <f>(F70+F120+F111)*0.005</f>
        <v>16.880500000000001</v>
      </c>
      <c r="G154" s="118">
        <f>(G70+G111+G120)*0.005</f>
        <v>17.6205</v>
      </c>
      <c r="H154" s="118">
        <f>(H70+H111+H120)*0.005</f>
        <v>17.6205</v>
      </c>
      <c r="I154" s="118">
        <f>(I70+I111+I120)*0.005</f>
        <v>18.07</v>
      </c>
    </row>
    <row r="155" spans="1:9" s="40" customFormat="1" ht="12.75" hidden="1">
      <c r="A155" s="193" t="s">
        <v>153</v>
      </c>
      <c r="B155" s="141"/>
      <c r="C155" s="118">
        <v>18.100000000000001</v>
      </c>
      <c r="D155" s="116">
        <v>0</v>
      </c>
      <c r="E155" s="133">
        <f>F155+G155+H155+I155</f>
        <v>70</v>
      </c>
      <c r="F155" s="133"/>
      <c r="G155" s="133">
        <v>50</v>
      </c>
      <c r="H155" s="133"/>
      <c r="I155" s="133">
        <v>20</v>
      </c>
    </row>
    <row r="156" spans="1:9" s="40" customFormat="1" ht="12.75" hidden="1">
      <c r="A156" s="193" t="s">
        <v>154</v>
      </c>
      <c r="B156" s="141"/>
      <c r="C156" s="118">
        <v>12.4</v>
      </c>
      <c r="D156" s="116">
        <v>0</v>
      </c>
      <c r="E156" s="115">
        <f>F156+G156+H156+I156</f>
        <v>60</v>
      </c>
      <c r="F156" s="173">
        <v>30</v>
      </c>
      <c r="G156" s="173">
        <v>30</v>
      </c>
      <c r="H156" s="173"/>
      <c r="I156" s="173"/>
    </row>
    <row r="157" spans="1:9" s="40" customFormat="1" ht="12.75" hidden="1">
      <c r="A157" s="193" t="s">
        <v>155</v>
      </c>
      <c r="B157" s="141"/>
      <c r="C157" s="118">
        <f>181+6.9</f>
        <v>187.9</v>
      </c>
      <c r="D157" s="116">
        <v>0</v>
      </c>
      <c r="E157" s="115">
        <f>SUM(F157:I157)</f>
        <v>165</v>
      </c>
      <c r="F157" s="173">
        <v>40</v>
      </c>
      <c r="G157" s="173">
        <v>40</v>
      </c>
      <c r="H157" s="173">
        <v>45</v>
      </c>
      <c r="I157" s="173">
        <v>40</v>
      </c>
    </row>
    <row r="158" spans="1:9" s="40" customFormat="1" ht="12.75" hidden="1">
      <c r="A158" s="193" t="s">
        <v>156</v>
      </c>
      <c r="B158" s="141"/>
      <c r="C158" s="118"/>
      <c r="D158" s="116">
        <v>80</v>
      </c>
      <c r="E158" s="115">
        <f t="shared" ref="E158" si="14">SUM(F158:I158)</f>
        <v>100</v>
      </c>
      <c r="F158" s="156">
        <v>25</v>
      </c>
      <c r="G158" s="156">
        <v>25</v>
      </c>
      <c r="H158" s="156">
        <v>25</v>
      </c>
      <c r="I158" s="156">
        <v>25</v>
      </c>
    </row>
    <row r="159" spans="1:9" s="31" customFormat="1" ht="22.5">
      <c r="A159" s="34" t="s">
        <v>277</v>
      </c>
      <c r="B159" s="119" t="s">
        <v>157</v>
      </c>
      <c r="C159" s="114">
        <v>231.7</v>
      </c>
      <c r="D159" s="114">
        <v>0</v>
      </c>
      <c r="E159" s="125">
        <f t="shared" si="12"/>
        <v>0</v>
      </c>
      <c r="F159" s="125"/>
      <c r="G159" s="125"/>
      <c r="H159" s="125"/>
      <c r="I159" s="125"/>
    </row>
    <row r="160" spans="1:9" s="22" customFormat="1" ht="12.75" customHeight="1">
      <c r="A160" s="32" t="s">
        <v>278</v>
      </c>
      <c r="B160" s="111" t="s">
        <v>158</v>
      </c>
      <c r="C160" s="160">
        <v>0</v>
      </c>
      <c r="D160" s="160">
        <v>0</v>
      </c>
      <c r="E160" s="115">
        <f t="shared" si="12"/>
        <v>0</v>
      </c>
      <c r="F160" s="118"/>
      <c r="G160" s="118"/>
      <c r="H160" s="118"/>
      <c r="I160" s="118"/>
    </row>
    <row r="161" spans="1:11" s="31" customFormat="1" ht="12" customHeight="1">
      <c r="A161" s="34" t="s">
        <v>279</v>
      </c>
      <c r="B161" s="119" t="s">
        <v>159</v>
      </c>
      <c r="C161" s="114">
        <f>SUM(C162:C167)</f>
        <v>4449.7000000000007</v>
      </c>
      <c r="D161" s="114">
        <v>4325</v>
      </c>
      <c r="E161" s="113">
        <f t="shared" si="12"/>
        <v>4869</v>
      </c>
      <c r="F161" s="114">
        <f>SUM(F162:F167)</f>
        <v>1201</v>
      </c>
      <c r="G161" s="114">
        <f>SUM(G162:G167)</f>
        <v>1221</v>
      </c>
      <c r="H161" s="114">
        <f>SUM(H162:H167)</f>
        <v>1221</v>
      </c>
      <c r="I161" s="114">
        <f>SUM(I162:I167)</f>
        <v>1226</v>
      </c>
      <c r="J161" s="30"/>
    </row>
    <row r="162" spans="1:11" s="40" customFormat="1" ht="22.5" hidden="1">
      <c r="A162" s="193" t="s">
        <v>160</v>
      </c>
      <c r="B162" s="141"/>
      <c r="C162" s="118">
        <v>3955.3</v>
      </c>
      <c r="D162" s="116">
        <v>3849</v>
      </c>
      <c r="E162" s="115">
        <f t="shared" ref="E162:E163" si="15">SUM(F162:I162)</f>
        <v>4480</v>
      </c>
      <c r="F162" s="177">
        <v>1120</v>
      </c>
      <c r="G162" s="177">
        <v>1120</v>
      </c>
      <c r="H162" s="177">
        <v>1120</v>
      </c>
      <c r="I162" s="177">
        <v>1120</v>
      </c>
    </row>
    <row r="163" spans="1:11" s="40" customFormat="1" ht="12.75" hidden="1">
      <c r="A163" s="193" t="s">
        <v>161</v>
      </c>
      <c r="B163" s="141"/>
      <c r="C163" s="118">
        <v>47</v>
      </c>
      <c r="D163" s="116">
        <v>307</v>
      </c>
      <c r="E163" s="115">
        <f t="shared" si="15"/>
        <v>270</v>
      </c>
      <c r="F163" s="177">
        <v>70</v>
      </c>
      <c r="G163" s="177">
        <v>65</v>
      </c>
      <c r="H163" s="177">
        <v>65</v>
      </c>
      <c r="I163" s="177">
        <v>70</v>
      </c>
    </row>
    <row r="164" spans="1:11" s="40" customFormat="1" ht="12.75" hidden="1">
      <c r="A164" s="193" t="s">
        <v>162</v>
      </c>
      <c r="B164" s="141"/>
      <c r="C164" s="118">
        <v>256.60000000000002</v>
      </c>
      <c r="D164" s="116">
        <v>0</v>
      </c>
      <c r="E164" s="115">
        <f>SUM(F164:I164)</f>
        <v>0</v>
      </c>
      <c r="F164" s="173"/>
      <c r="G164" s="173"/>
      <c r="H164" s="173"/>
      <c r="I164" s="173"/>
    </row>
    <row r="165" spans="1:11" s="40" customFormat="1" ht="12.75" hidden="1">
      <c r="A165" s="193" t="s">
        <v>79</v>
      </c>
      <c r="B165" s="141"/>
      <c r="C165" s="118">
        <v>41.3</v>
      </c>
      <c r="D165" s="116">
        <v>0</v>
      </c>
      <c r="E165" s="115">
        <f>F165+G165+H165+I165</f>
        <v>44</v>
      </c>
      <c r="F165" s="173">
        <v>11</v>
      </c>
      <c r="G165" s="173">
        <v>11</v>
      </c>
      <c r="H165" s="173">
        <v>11</v>
      </c>
      <c r="I165" s="173">
        <v>11</v>
      </c>
    </row>
    <row r="166" spans="1:11" s="40" customFormat="1" ht="12.75" hidden="1">
      <c r="A166" s="193" t="s">
        <v>163</v>
      </c>
      <c r="B166" s="141"/>
      <c r="C166" s="118">
        <v>66.7</v>
      </c>
      <c r="D166" s="116">
        <v>0</v>
      </c>
      <c r="E166" s="115"/>
      <c r="F166" s="173"/>
      <c r="G166" s="173"/>
      <c r="H166" s="173"/>
      <c r="I166" s="173"/>
    </row>
    <row r="167" spans="1:11" s="40" customFormat="1" ht="12.75" hidden="1">
      <c r="A167" s="193" t="s">
        <v>164</v>
      </c>
      <c r="B167" s="141"/>
      <c r="C167" s="118">
        <v>82.8</v>
      </c>
      <c r="D167" s="116">
        <v>130</v>
      </c>
      <c r="E167" s="115">
        <f>SUM(F167:I167)</f>
        <v>75</v>
      </c>
      <c r="F167" s="173">
        <v>0</v>
      </c>
      <c r="G167" s="173">
        <v>25</v>
      </c>
      <c r="H167" s="173">
        <v>25</v>
      </c>
      <c r="I167" s="173">
        <v>25</v>
      </c>
    </row>
    <row r="168" spans="1:11" s="22" customFormat="1" ht="21">
      <c r="A168" s="28" t="s">
        <v>165</v>
      </c>
      <c r="B168" s="119" t="s">
        <v>166</v>
      </c>
      <c r="C168" s="114">
        <v>1520.6</v>
      </c>
      <c r="D168" s="114">
        <v>39</v>
      </c>
      <c r="E168" s="125">
        <f t="shared" si="12"/>
        <v>62.27239739999991</v>
      </c>
      <c r="F168" s="125">
        <f t="shared" ref="F168:I168" si="16">F174*0.18</f>
        <v>26.953955399999977</v>
      </c>
      <c r="G168" s="125">
        <f t="shared" si="16"/>
        <v>55.861218599999937</v>
      </c>
      <c r="H168" s="125">
        <f t="shared" si="16"/>
        <v>4.1378274000000417</v>
      </c>
      <c r="I168" s="125">
        <f t="shared" si="16"/>
        <v>-24.680604000000038</v>
      </c>
    </row>
    <row r="169" spans="1:11" s="22" customFormat="1" ht="22.5">
      <c r="A169" s="23" t="s">
        <v>167</v>
      </c>
      <c r="B169" s="111" t="s">
        <v>168</v>
      </c>
      <c r="C169" s="160">
        <v>0</v>
      </c>
      <c r="D169" s="160">
        <v>0</v>
      </c>
      <c r="E169" s="115">
        <f t="shared" si="12"/>
        <v>0</v>
      </c>
      <c r="F169" s="118"/>
      <c r="G169" s="118"/>
      <c r="H169" s="118"/>
      <c r="I169" s="118"/>
    </row>
    <row r="170" spans="1:11" s="22" customFormat="1" ht="12.75">
      <c r="A170" s="34" t="s">
        <v>169</v>
      </c>
      <c r="B170" s="119" t="s">
        <v>170</v>
      </c>
      <c r="C170" s="114">
        <f>C57+C109+C147+C159+C161+C168</f>
        <v>53797.799999999996</v>
      </c>
      <c r="D170" s="120">
        <f>D57+D109+D140+D147+D161</f>
        <v>54014.400000000001</v>
      </c>
      <c r="E170" s="113">
        <f>I170+H170+G170+F170</f>
        <v>59196.1479674</v>
      </c>
      <c r="F170" s="114">
        <f>F57+F109+F140+F147+F159+F160+F161+F168+F169</f>
        <v>14539.876425400002</v>
      </c>
      <c r="G170" s="114">
        <f>G57+G109+G140+G147+G159+G160+G161+G168+G169</f>
        <v>15070.854448599999</v>
      </c>
      <c r="H170" s="114">
        <f>H57+H109+H140+H147+H159+H160+H161+H168+H169</f>
        <v>14939.149897400001</v>
      </c>
      <c r="I170" s="114">
        <f>I57+I109+I140+I147+I159+I160+I161+I168+I169</f>
        <v>14646.267196000001</v>
      </c>
      <c r="J170" s="26"/>
      <c r="K170" s="26"/>
    </row>
    <row r="171" spans="1:11" s="22" customFormat="1" ht="0.75" customHeight="1">
      <c r="A171" s="34" t="s">
        <v>171</v>
      </c>
      <c r="B171" s="119"/>
      <c r="C171" s="124"/>
      <c r="D171" s="124"/>
      <c r="E171" s="179"/>
      <c r="F171" s="124"/>
      <c r="G171" s="124"/>
      <c r="H171" s="124"/>
      <c r="I171" s="124"/>
    </row>
    <row r="172" spans="1:11" s="22" customFormat="1" ht="12.75">
      <c r="A172" s="32" t="s">
        <v>172</v>
      </c>
      <c r="B172" s="111" t="s">
        <v>173</v>
      </c>
      <c r="C172" s="118">
        <f>C38-C57</f>
        <v>-3478.3500000000022</v>
      </c>
      <c r="D172" s="180">
        <f>D38-D57</f>
        <v>2603.0999999999985</v>
      </c>
      <c r="E172" s="115">
        <f>I172+H172+G172+F172</f>
        <v>-7155.2825666666677</v>
      </c>
      <c r="F172" s="118">
        <f>F38-F57</f>
        <v>-1736.8457333333336</v>
      </c>
      <c r="G172" s="118">
        <f t="shared" ref="G172:I172" si="17">G38-G57</f>
        <v>-2041.2386666666671</v>
      </c>
      <c r="H172" s="118">
        <f t="shared" si="17"/>
        <v>-1932.8620000000001</v>
      </c>
      <c r="I172" s="118">
        <f t="shared" si="17"/>
        <v>-1444.3361666666669</v>
      </c>
      <c r="J172" s="26"/>
    </row>
    <row r="173" spans="1:11" s="22" customFormat="1" ht="22.5">
      <c r="A173" s="23" t="s">
        <v>174</v>
      </c>
      <c r="B173" s="111" t="s">
        <v>175</v>
      </c>
      <c r="C173" s="160">
        <v>13280.4</v>
      </c>
      <c r="D173" s="160">
        <v>4664</v>
      </c>
      <c r="E173" s="181">
        <f>E172+E39-E109-E140-E147</f>
        <v>4494.957763333332</v>
      </c>
      <c r="F173" s="160">
        <f>(F172+F39)-F109-F140-F147</f>
        <v>1330.7441966666665</v>
      </c>
      <c r="G173" s="160">
        <f>(G172+G39)-G109-G140-G147</f>
        <v>1261.340103333333</v>
      </c>
      <c r="H173" s="160">
        <f>(H172+H39)-H109-H140-H147</f>
        <v>913.98793000000023</v>
      </c>
      <c r="I173" s="160">
        <f>(I172+I39)-I109-I140-I147</f>
        <v>988.88553333333311</v>
      </c>
      <c r="J173" s="51"/>
    </row>
    <row r="174" spans="1:11" s="22" customFormat="1" ht="22.5">
      <c r="A174" s="23" t="s">
        <v>176</v>
      </c>
      <c r="B174" s="111" t="s">
        <v>177</v>
      </c>
      <c r="C174" s="160">
        <v>8830.7000000000007</v>
      </c>
      <c r="D174" s="160">
        <v>339</v>
      </c>
      <c r="E174" s="181">
        <f>E173+E48+E49+E50-E160-E161</f>
        <v>345.95776333333197</v>
      </c>
      <c r="F174" s="160">
        <f>(F173+F48+F49+F50)-F160-F161</f>
        <v>149.74419666666654</v>
      </c>
      <c r="G174" s="160">
        <f>(G173+G48+G49+G50)-G160-G161</f>
        <v>310.34010333333299</v>
      </c>
      <c r="H174" s="160">
        <f>(H173+H48+H49+H50)-H160-H161</f>
        <v>22.987930000000233</v>
      </c>
      <c r="I174" s="160">
        <f>(I173+I48+I49+I50)-I160-I161</f>
        <v>-137.11446666666689</v>
      </c>
      <c r="J174" s="51"/>
    </row>
    <row r="175" spans="1:11" s="22" customFormat="1" ht="12.75">
      <c r="A175" s="23" t="s">
        <v>178</v>
      </c>
      <c r="B175" s="111" t="s">
        <v>179</v>
      </c>
      <c r="C175" s="182"/>
      <c r="D175" s="182"/>
      <c r="E175" s="183"/>
      <c r="F175" s="182"/>
      <c r="G175" s="182"/>
      <c r="H175" s="182"/>
      <c r="I175" s="182"/>
      <c r="J175" s="53"/>
    </row>
    <row r="176" spans="1:11" s="31" customFormat="1" ht="15" customHeight="1">
      <c r="A176" s="28" t="s">
        <v>180</v>
      </c>
      <c r="B176" s="119" t="s">
        <v>181</v>
      </c>
      <c r="C176" s="166">
        <f t="shared" ref="C176:I176" si="18">C174+C54-C168-C169-C175</f>
        <v>7310.1</v>
      </c>
      <c r="D176" s="166">
        <f t="shared" si="18"/>
        <v>300</v>
      </c>
      <c r="E176" s="183">
        <f>F176+G176+H176+I176</f>
        <v>283.59512466666638</v>
      </c>
      <c r="F176" s="166">
        <v>122.7</v>
      </c>
      <c r="G176" s="166">
        <f t="shared" si="18"/>
        <v>254.47888473333305</v>
      </c>
      <c r="H176" s="166">
        <f t="shared" si="18"/>
        <v>18.850102600000191</v>
      </c>
      <c r="I176" s="166">
        <f t="shared" si="18"/>
        <v>-112.43386266666684</v>
      </c>
      <c r="J176" s="54"/>
    </row>
    <row r="177" spans="1:9" s="22" customFormat="1" ht="12.75">
      <c r="A177" s="23" t="s">
        <v>182</v>
      </c>
      <c r="B177" s="111" t="s">
        <v>183</v>
      </c>
      <c r="C177" s="160">
        <f>C176</f>
        <v>7310.1</v>
      </c>
      <c r="D177" s="118">
        <f>D176</f>
        <v>300</v>
      </c>
      <c r="E177" s="183">
        <f>F177+G177+H177+I177</f>
        <v>396.02898733333325</v>
      </c>
      <c r="F177" s="184">
        <v>122.7</v>
      </c>
      <c r="G177" s="184">
        <f>G174+G54-G168-G169</f>
        <v>254.47888473333305</v>
      </c>
      <c r="H177" s="184">
        <f>H174+H54-H168-H169</f>
        <v>18.850102600000191</v>
      </c>
      <c r="I177" s="185"/>
    </row>
    <row r="178" spans="1:9" s="22" customFormat="1" ht="11.25" customHeight="1">
      <c r="A178" s="23" t="s">
        <v>184</v>
      </c>
      <c r="B178" s="111" t="s">
        <v>185</v>
      </c>
      <c r="C178" s="160"/>
      <c r="D178" s="160"/>
      <c r="E178" s="183">
        <f>F178+G178+H178+I178</f>
        <v>-112.43386266666684</v>
      </c>
      <c r="F178" s="184"/>
      <c r="G178" s="184"/>
      <c r="H178" s="184"/>
      <c r="I178" s="184">
        <f>I174+I54-I168-I169</f>
        <v>-112.43386266666684</v>
      </c>
    </row>
    <row r="179" spans="1:9" s="22" customFormat="1" hidden="1">
      <c r="A179" s="214" t="s">
        <v>186</v>
      </c>
      <c r="B179" s="214"/>
      <c r="C179" s="214"/>
      <c r="D179" s="214"/>
      <c r="E179" s="214"/>
      <c r="F179" s="214"/>
      <c r="G179" s="214"/>
      <c r="H179" s="214"/>
      <c r="I179" s="214"/>
    </row>
    <row r="180" spans="1:9" s="22" customFormat="1" ht="21" hidden="1">
      <c r="A180" s="28" t="s">
        <v>187</v>
      </c>
      <c r="B180" s="24" t="s">
        <v>188</v>
      </c>
      <c r="C180" s="44">
        <f t="shared" ref="C180:I180" si="19">C181+C182</f>
        <v>0</v>
      </c>
      <c r="D180" s="44">
        <f t="shared" si="19"/>
        <v>0</v>
      </c>
      <c r="E180" s="56">
        <f t="shared" si="19"/>
        <v>0</v>
      </c>
      <c r="F180" s="44">
        <f t="shared" si="19"/>
        <v>0</v>
      </c>
      <c r="G180" s="44">
        <f t="shared" si="19"/>
        <v>0</v>
      </c>
      <c r="H180" s="44">
        <f t="shared" si="19"/>
        <v>0</v>
      </c>
      <c r="I180" s="44">
        <f t="shared" si="19"/>
        <v>0</v>
      </c>
    </row>
    <row r="181" spans="1:9" s="22" customFormat="1" ht="22.5" hidden="1">
      <c r="A181" s="23" t="s">
        <v>189</v>
      </c>
      <c r="B181" s="24" t="s">
        <v>190</v>
      </c>
      <c r="C181" s="41">
        <v>0</v>
      </c>
      <c r="D181" s="41">
        <v>0</v>
      </c>
      <c r="E181" s="57">
        <f>SUM(F181:I181)</f>
        <v>0</v>
      </c>
      <c r="F181" s="55"/>
      <c r="G181" s="55"/>
      <c r="H181" s="55"/>
      <c r="I181" s="55"/>
    </row>
    <row r="182" spans="1:9" s="22" customFormat="1" ht="33.75" hidden="1">
      <c r="A182" s="32" t="s">
        <v>191</v>
      </c>
      <c r="B182" s="24" t="s">
        <v>192</v>
      </c>
      <c r="C182" s="41"/>
      <c r="D182" s="41"/>
      <c r="E182" s="57">
        <f>SUM(F182:I182)</f>
        <v>0</v>
      </c>
      <c r="F182" s="55"/>
      <c r="G182" s="55"/>
      <c r="H182" s="55"/>
      <c r="I182" s="55"/>
    </row>
    <row r="183" spans="1:9" s="22" customFormat="1" ht="21" hidden="1">
      <c r="A183" s="34" t="s">
        <v>193</v>
      </c>
      <c r="B183" s="90"/>
      <c r="C183" s="41"/>
      <c r="D183" s="41"/>
      <c r="E183" s="57"/>
      <c r="F183" s="55"/>
      <c r="G183" s="55"/>
      <c r="H183" s="55"/>
      <c r="I183" s="55"/>
    </row>
    <row r="184" spans="1:9" s="22" customFormat="1" ht="67.5" hidden="1">
      <c r="A184" s="23" t="s">
        <v>194</v>
      </c>
      <c r="B184" s="24" t="s">
        <v>195</v>
      </c>
      <c r="C184" s="41"/>
      <c r="D184" s="41"/>
      <c r="E184" s="57">
        <f>SUM(F184:I184)</f>
        <v>0</v>
      </c>
      <c r="F184" s="88"/>
      <c r="G184" s="88"/>
      <c r="H184" s="88"/>
      <c r="I184" s="88"/>
    </row>
    <row r="185" spans="1:9" s="22" customFormat="1" hidden="1">
      <c r="A185" s="58" t="s">
        <v>196</v>
      </c>
      <c r="B185" s="24" t="s">
        <v>197</v>
      </c>
      <c r="C185" s="41"/>
      <c r="D185" s="41"/>
      <c r="E185" s="57">
        <f>SUM(F185:I185)</f>
        <v>0</v>
      </c>
      <c r="F185" s="88"/>
      <c r="G185" s="88"/>
      <c r="H185" s="88"/>
      <c r="I185" s="88"/>
    </row>
    <row r="186" spans="1:9" s="22" customFormat="1" ht="9" hidden="1" customHeight="1">
      <c r="A186" s="23" t="s">
        <v>198</v>
      </c>
      <c r="B186" s="59" t="s">
        <v>199</v>
      </c>
      <c r="C186" s="60" t="s">
        <v>200</v>
      </c>
      <c r="D186" s="60" t="s">
        <v>200</v>
      </c>
      <c r="E186" s="61"/>
      <c r="F186" s="62" t="s">
        <v>200</v>
      </c>
      <c r="G186" s="62" t="s">
        <v>200</v>
      </c>
      <c r="H186" s="62" t="s">
        <v>200</v>
      </c>
      <c r="I186" s="62" t="s">
        <v>200</v>
      </c>
    </row>
    <row r="187" spans="1:9" s="22" customFormat="1" ht="31.5" hidden="1">
      <c r="A187" s="28" t="s">
        <v>201</v>
      </c>
      <c r="B187" s="59" t="s">
        <v>202</v>
      </c>
      <c r="C187" s="41">
        <v>-6387</v>
      </c>
      <c r="D187" s="41">
        <f>C193</f>
        <v>923.10000000000036</v>
      </c>
      <c r="E187" s="50">
        <f>D193</f>
        <v>1223.1000000000004</v>
      </c>
      <c r="F187" s="44">
        <f>D193</f>
        <v>1223.1000000000004</v>
      </c>
      <c r="G187" s="44">
        <f>F193</f>
        <v>1345.8000000000004</v>
      </c>
      <c r="H187" s="44">
        <f>G193</f>
        <v>1600.2788847333334</v>
      </c>
      <c r="I187" s="44">
        <f>H193</f>
        <v>1619.1289873333335</v>
      </c>
    </row>
    <row r="188" spans="1:9" s="31" customFormat="1" hidden="1">
      <c r="A188" s="23" t="s">
        <v>203</v>
      </c>
      <c r="B188" s="59" t="s">
        <v>204</v>
      </c>
      <c r="C188" s="44"/>
      <c r="D188" s="44"/>
      <c r="E188" s="57">
        <f t="shared" ref="E188:E192" si="20">SUM(F188:I188)</f>
        <v>0</v>
      </c>
      <c r="F188" s="63"/>
      <c r="G188" s="63"/>
      <c r="H188" s="63"/>
      <c r="I188" s="63"/>
    </row>
    <row r="189" spans="1:9" s="22" customFormat="1" ht="8.25" hidden="1" customHeight="1">
      <c r="A189" s="58" t="s">
        <v>205</v>
      </c>
      <c r="B189" s="89" t="s">
        <v>206</v>
      </c>
      <c r="C189" s="27"/>
      <c r="D189" s="27"/>
      <c r="E189" s="57">
        <f t="shared" si="20"/>
        <v>0</v>
      </c>
      <c r="F189" s="64"/>
      <c r="G189" s="64"/>
      <c r="H189" s="64"/>
      <c r="I189" s="64"/>
    </row>
    <row r="190" spans="1:9" s="22" customFormat="1" hidden="1">
      <c r="A190" s="23" t="s">
        <v>207</v>
      </c>
      <c r="B190" s="59" t="s">
        <v>208</v>
      </c>
      <c r="C190" s="33"/>
      <c r="D190" s="33"/>
      <c r="E190" s="57">
        <f t="shared" si="20"/>
        <v>0</v>
      </c>
      <c r="F190" s="88"/>
      <c r="G190" s="88"/>
      <c r="H190" s="88"/>
      <c r="I190" s="88"/>
    </row>
    <row r="191" spans="1:9" s="22" customFormat="1" hidden="1">
      <c r="A191" s="23" t="s">
        <v>253</v>
      </c>
      <c r="B191" s="59" t="s">
        <v>209</v>
      </c>
      <c r="D191" s="41"/>
      <c r="E191" s="57">
        <f t="shared" si="20"/>
        <v>0</v>
      </c>
      <c r="F191" s="88"/>
      <c r="G191" s="88"/>
      <c r="H191" s="88"/>
      <c r="I191" s="88"/>
    </row>
    <row r="192" spans="1:9" s="22" customFormat="1" hidden="1">
      <c r="A192" s="23" t="s">
        <v>254</v>
      </c>
      <c r="B192" s="59" t="s">
        <v>210</v>
      </c>
      <c r="C192" s="41"/>
      <c r="D192" s="41"/>
      <c r="E192" s="57">
        <f t="shared" si="20"/>
        <v>0</v>
      </c>
      <c r="F192" s="65"/>
      <c r="G192" s="65"/>
      <c r="H192" s="65"/>
      <c r="I192" s="65"/>
    </row>
    <row r="193" spans="1:9" s="22" customFormat="1" ht="31.5" hidden="1">
      <c r="A193" s="28" t="s">
        <v>211</v>
      </c>
      <c r="B193" s="59" t="s">
        <v>212</v>
      </c>
      <c r="C193" s="44">
        <f>C176-C180-C184+C187-C188-C190-D191-C192</f>
        <v>923.10000000000036</v>
      </c>
      <c r="D193" s="44">
        <f>D176-D180-D184+D187-D188-D190-E191-D192</f>
        <v>1223.1000000000004</v>
      </c>
      <c r="E193" s="25">
        <f>E176-E180-E184+E187-E188-E190-E191-E192</f>
        <v>1506.6951246666667</v>
      </c>
      <c r="F193" s="44">
        <f>F176-F181-F182-F184+F187-F188-F190-F191-F192</f>
        <v>1345.8000000000004</v>
      </c>
      <c r="G193" s="44">
        <f>G176-G181-G182-G184+G187-G188-G190-G191-G192</f>
        <v>1600.2788847333334</v>
      </c>
      <c r="H193" s="44">
        <f>H176-H181-H182-H184+H187-H188-H190-H191-H192</f>
        <v>1619.1289873333335</v>
      </c>
      <c r="I193" s="44">
        <f>I176-I181-I182-I184+I187-I188-I190-I191-I192</f>
        <v>1506.6951246666667</v>
      </c>
    </row>
    <row r="194" spans="1:9" s="22" customFormat="1" hidden="1">
      <c r="A194" s="214" t="s">
        <v>213</v>
      </c>
      <c r="B194" s="214"/>
      <c r="C194" s="214"/>
      <c r="D194" s="214"/>
      <c r="E194" s="214"/>
      <c r="F194" s="214"/>
      <c r="G194" s="214"/>
      <c r="H194" s="214"/>
      <c r="I194" s="214"/>
    </row>
    <row r="195" spans="1:9" s="67" customFormat="1" ht="5.25" hidden="1" customHeight="1">
      <c r="A195" s="28" t="s">
        <v>214</v>
      </c>
      <c r="B195" s="29" t="s">
        <v>215</v>
      </c>
      <c r="C195" s="66">
        <f>C196+C197+C198-C199+C200+C201+C202</f>
        <v>5178.7000000000007</v>
      </c>
      <c r="D195" s="66">
        <f>D196+D197+D198-D199+D200+D201+D202</f>
        <v>5443</v>
      </c>
      <c r="E195" s="56">
        <f>E196+E197+E198-E199+E200+E201+E202</f>
        <v>4866.2723974</v>
      </c>
      <c r="F195" s="66">
        <f>SUM(F196:F202)</f>
        <v>1227.9539554</v>
      </c>
      <c r="G195" s="66">
        <f>SUM(G196:G202)</f>
        <v>1256.8612186</v>
      </c>
      <c r="H195" s="66">
        <f>SUM(H196:H202)</f>
        <v>1205.1378274000001</v>
      </c>
      <c r="I195" s="66">
        <f>SUM(I196:I202)</f>
        <v>1176.3193959999999</v>
      </c>
    </row>
    <row r="196" spans="1:9" s="22" customFormat="1" hidden="1">
      <c r="A196" s="23" t="s">
        <v>216</v>
      </c>
      <c r="B196" s="24" t="s">
        <v>217</v>
      </c>
      <c r="C196" s="52">
        <v>672.6</v>
      </c>
      <c r="D196" s="52">
        <v>39</v>
      </c>
      <c r="E196" s="56">
        <f>SUM(F196:I196)</f>
        <v>62.27239739999991</v>
      </c>
      <c r="F196" s="55">
        <f>F168</f>
        <v>26.953955399999977</v>
      </c>
      <c r="G196" s="55">
        <f>G168</f>
        <v>55.861218599999937</v>
      </c>
      <c r="H196" s="55">
        <f>H168</f>
        <v>4.1378274000000417</v>
      </c>
      <c r="I196" s="55">
        <f>I168</f>
        <v>-24.680604000000038</v>
      </c>
    </row>
    <row r="197" spans="1:9" s="22" customFormat="1" hidden="1">
      <c r="A197" s="32" t="s">
        <v>218</v>
      </c>
      <c r="B197" s="24" t="s">
        <v>219</v>
      </c>
      <c r="C197" s="52">
        <v>0</v>
      </c>
      <c r="D197" s="52">
        <v>0</v>
      </c>
      <c r="E197" s="56">
        <f t="shared" ref="E197:E214" si="21">SUM(F197:I197)</f>
        <v>0</v>
      </c>
      <c r="F197" s="55"/>
      <c r="G197" s="55"/>
      <c r="H197" s="55"/>
      <c r="I197" s="55"/>
    </row>
    <row r="198" spans="1:9" s="22" customFormat="1" ht="12" hidden="1" customHeight="1">
      <c r="A198" s="32" t="s">
        <v>220</v>
      </c>
      <c r="B198" s="24" t="s">
        <v>221</v>
      </c>
      <c r="C198" s="52">
        <v>4506.1000000000004</v>
      </c>
      <c r="D198" s="52">
        <v>5400</v>
      </c>
      <c r="E198" s="66">
        <f t="shared" si="21"/>
        <v>4800</v>
      </c>
      <c r="F198" s="55">
        <v>1200</v>
      </c>
      <c r="G198" s="55">
        <v>1200</v>
      </c>
      <c r="H198" s="55">
        <v>1200</v>
      </c>
      <c r="I198" s="55">
        <v>1200</v>
      </c>
    </row>
    <row r="199" spans="1:9" s="22" customFormat="1" ht="22.5" hidden="1">
      <c r="A199" s="32" t="s">
        <v>222</v>
      </c>
      <c r="B199" s="24" t="s">
        <v>223</v>
      </c>
      <c r="C199" s="52">
        <v>0</v>
      </c>
      <c r="D199" s="52">
        <v>0</v>
      </c>
      <c r="E199" s="56">
        <f t="shared" si="21"/>
        <v>0</v>
      </c>
      <c r="F199" s="55"/>
      <c r="G199" s="55"/>
      <c r="H199" s="55"/>
      <c r="I199" s="55"/>
    </row>
    <row r="200" spans="1:9" s="22" customFormat="1" hidden="1">
      <c r="A200" s="32" t="s">
        <v>224</v>
      </c>
      <c r="B200" s="24" t="s">
        <v>225</v>
      </c>
      <c r="C200" s="52">
        <v>0</v>
      </c>
      <c r="D200" s="52">
        <v>0</v>
      </c>
      <c r="E200" s="56">
        <f t="shared" si="21"/>
        <v>0</v>
      </c>
      <c r="F200" s="55"/>
      <c r="G200" s="55"/>
      <c r="H200" s="55"/>
      <c r="I200" s="55"/>
    </row>
    <row r="201" spans="1:9" s="22" customFormat="1" hidden="1">
      <c r="A201" s="32" t="s">
        <v>226</v>
      </c>
      <c r="B201" s="24" t="s">
        <v>227</v>
      </c>
      <c r="C201" s="52">
        <v>0</v>
      </c>
      <c r="D201" s="52">
        <v>4</v>
      </c>
      <c r="E201" s="56">
        <f t="shared" si="21"/>
        <v>4</v>
      </c>
      <c r="F201" s="55">
        <v>1</v>
      </c>
      <c r="G201" s="55">
        <v>1</v>
      </c>
      <c r="H201" s="55">
        <v>1</v>
      </c>
      <c r="I201" s="55">
        <v>1</v>
      </c>
    </row>
    <row r="202" spans="1:9" s="22" customFormat="1" ht="22.5" hidden="1">
      <c r="A202" s="32" t="s">
        <v>255</v>
      </c>
      <c r="B202" s="24" t="s">
        <v>228</v>
      </c>
      <c r="C202" s="52">
        <v>0</v>
      </c>
      <c r="D202" s="52">
        <v>0</v>
      </c>
      <c r="E202" s="56">
        <f t="shared" si="21"/>
        <v>0</v>
      </c>
      <c r="F202" s="55"/>
      <c r="G202" s="55"/>
      <c r="H202" s="55"/>
      <c r="I202" s="55"/>
    </row>
    <row r="203" spans="1:9" s="22" customFormat="1" ht="22.5" hidden="1">
      <c r="A203" s="23" t="s">
        <v>229</v>
      </c>
      <c r="B203" s="89" t="s">
        <v>230</v>
      </c>
      <c r="C203" s="52">
        <v>0</v>
      </c>
      <c r="D203" s="52">
        <v>0</v>
      </c>
      <c r="E203" s="56">
        <f t="shared" si="21"/>
        <v>0</v>
      </c>
      <c r="F203" s="55"/>
      <c r="G203" s="55"/>
      <c r="H203" s="55"/>
      <c r="I203" s="55"/>
    </row>
    <row r="204" spans="1:9" s="22" customFormat="1" ht="33.75" hidden="1">
      <c r="A204" s="23" t="s">
        <v>231</v>
      </c>
      <c r="B204" s="89" t="s">
        <v>232</v>
      </c>
      <c r="C204" s="52">
        <v>0</v>
      </c>
      <c r="D204" s="52">
        <v>0</v>
      </c>
      <c r="E204" s="56">
        <f t="shared" si="21"/>
        <v>0</v>
      </c>
      <c r="F204" s="55"/>
      <c r="G204" s="55"/>
      <c r="H204" s="55"/>
      <c r="I204" s="55"/>
    </row>
    <row r="205" spans="1:9" s="31" customFormat="1" ht="21" hidden="1">
      <c r="A205" s="28" t="s">
        <v>233</v>
      </c>
      <c r="B205" s="29" t="s">
        <v>234</v>
      </c>
      <c r="C205" s="66">
        <f t="shared" ref="C205:I205" si="22">SUM(C206:C208)</f>
        <v>0</v>
      </c>
      <c r="D205" s="66">
        <f t="shared" si="22"/>
        <v>0</v>
      </c>
      <c r="E205" s="56">
        <f t="shared" si="22"/>
        <v>0</v>
      </c>
      <c r="F205" s="66">
        <f t="shared" si="22"/>
        <v>0</v>
      </c>
      <c r="G205" s="66">
        <f t="shared" si="22"/>
        <v>0</v>
      </c>
      <c r="H205" s="66">
        <f t="shared" si="22"/>
        <v>0</v>
      </c>
      <c r="I205" s="66">
        <f t="shared" si="22"/>
        <v>0</v>
      </c>
    </row>
    <row r="206" spans="1:9" s="22" customFormat="1" ht="33.75" hidden="1">
      <c r="A206" s="23" t="s">
        <v>235</v>
      </c>
      <c r="B206" s="24" t="s">
        <v>236</v>
      </c>
      <c r="C206" s="52">
        <v>0</v>
      </c>
      <c r="D206" s="52">
        <v>0</v>
      </c>
      <c r="E206" s="56">
        <f t="shared" si="21"/>
        <v>0</v>
      </c>
      <c r="F206" s="55"/>
      <c r="G206" s="55"/>
      <c r="H206" s="55"/>
      <c r="I206" s="55"/>
    </row>
    <row r="207" spans="1:9" s="22" customFormat="1" hidden="1">
      <c r="A207" s="23" t="s">
        <v>237</v>
      </c>
      <c r="B207" s="24" t="s">
        <v>238</v>
      </c>
      <c r="C207" s="52">
        <v>0</v>
      </c>
      <c r="D207" s="52">
        <v>0</v>
      </c>
      <c r="E207" s="56">
        <f t="shared" si="21"/>
        <v>0</v>
      </c>
      <c r="F207" s="55"/>
      <c r="G207" s="55"/>
      <c r="H207" s="55"/>
      <c r="I207" s="55"/>
    </row>
    <row r="208" spans="1:9" s="22" customFormat="1" ht="6.75" hidden="1" customHeight="1">
      <c r="A208" s="23" t="s">
        <v>239</v>
      </c>
      <c r="B208" s="24" t="s">
        <v>240</v>
      </c>
      <c r="C208" s="52">
        <v>0</v>
      </c>
      <c r="D208" s="52">
        <v>0</v>
      </c>
      <c r="E208" s="56">
        <f t="shared" si="21"/>
        <v>0</v>
      </c>
      <c r="F208" s="55"/>
      <c r="G208" s="55"/>
      <c r="H208" s="55"/>
      <c r="I208" s="55"/>
    </row>
    <row r="209" spans="1:11" s="31" customFormat="1" ht="21" hidden="1">
      <c r="A209" s="28" t="s">
        <v>241</v>
      </c>
      <c r="B209" s="29" t="s">
        <v>242</v>
      </c>
      <c r="C209" s="66">
        <f t="shared" ref="C209:E209" si="23">SUM(C210:C211)</f>
        <v>5235.8999999999996</v>
      </c>
      <c r="D209" s="66">
        <f t="shared" si="23"/>
        <v>4527</v>
      </c>
      <c r="E209" s="56">
        <f t="shared" si="23"/>
        <v>5161.8829100000003</v>
      </c>
      <c r="F209" s="66">
        <f>F71+F112+F121</f>
        <v>1241.3919700000001</v>
      </c>
      <c r="G209" s="66">
        <f>G71+G112+G121</f>
        <v>1295.8115700000001</v>
      </c>
      <c r="H209" s="66">
        <f>H71+H112+H121</f>
        <v>1295.8115700000001</v>
      </c>
      <c r="I209" s="66">
        <f>I71+I112+I121</f>
        <v>1328.8678</v>
      </c>
      <c r="J209" s="22"/>
    </row>
    <row r="210" spans="1:11" s="22" customFormat="1" hidden="1">
      <c r="A210" s="23" t="s">
        <v>243</v>
      </c>
      <c r="B210" s="24" t="s">
        <v>244</v>
      </c>
      <c r="C210" s="52">
        <v>5235.8999999999996</v>
      </c>
      <c r="D210" s="52">
        <v>4001</v>
      </c>
      <c r="E210" s="57">
        <f t="shared" si="21"/>
        <v>4562.4475000000002</v>
      </c>
      <c r="F210" s="52">
        <f>0.325*(F120+F111+F70)</f>
        <v>1097.2325000000001</v>
      </c>
      <c r="G210" s="52">
        <f>0.325*(G120+G111+G70)</f>
        <v>1145.3325</v>
      </c>
      <c r="H210" s="52">
        <f>0.325*(H120+H111+H70)</f>
        <v>1145.3325</v>
      </c>
      <c r="I210" s="52">
        <f>0.325*(I120+I111+I70)</f>
        <v>1174.55</v>
      </c>
    </row>
    <row r="211" spans="1:11" s="22" customFormat="1" hidden="1">
      <c r="A211" s="23" t="s">
        <v>245</v>
      </c>
      <c r="B211" s="24" t="s">
        <v>246</v>
      </c>
      <c r="C211" s="52">
        <v>0</v>
      </c>
      <c r="D211" s="52">
        <v>526</v>
      </c>
      <c r="E211" s="57">
        <f t="shared" si="21"/>
        <v>599.43541000000027</v>
      </c>
      <c r="F211" s="52">
        <f>F209-F210</f>
        <v>144.15947000000006</v>
      </c>
      <c r="G211" s="52">
        <f>G209-G210</f>
        <v>150.47907000000009</v>
      </c>
      <c r="H211" s="52">
        <f>H209-H210</f>
        <v>150.47907000000009</v>
      </c>
      <c r="I211" s="52">
        <f>I209-I210</f>
        <v>154.31780000000003</v>
      </c>
    </row>
    <row r="212" spans="1:11" s="31" customFormat="1" hidden="1">
      <c r="A212" s="28" t="s">
        <v>247</v>
      </c>
      <c r="B212" s="29" t="s">
        <v>248</v>
      </c>
      <c r="C212" s="66">
        <f t="shared" ref="C212:I212" si="24">SUM(C213:C214)</f>
        <v>307.5</v>
      </c>
      <c r="D212" s="66">
        <f t="shared" si="24"/>
        <v>320</v>
      </c>
      <c r="E212" s="56">
        <f t="shared" si="24"/>
        <v>228.4</v>
      </c>
      <c r="F212" s="66">
        <f t="shared" si="24"/>
        <v>57.1</v>
      </c>
      <c r="G212" s="66">
        <f t="shared" si="24"/>
        <v>57.1</v>
      </c>
      <c r="H212" s="66">
        <f t="shared" si="24"/>
        <v>57.1</v>
      </c>
      <c r="I212" s="66">
        <f t="shared" si="24"/>
        <v>57.1</v>
      </c>
      <c r="J212" s="22"/>
    </row>
    <row r="213" spans="1:11" s="22" customFormat="1" hidden="1">
      <c r="A213" s="23" t="s">
        <v>249</v>
      </c>
      <c r="B213" s="24" t="s">
        <v>250</v>
      </c>
      <c r="C213" s="52">
        <v>0</v>
      </c>
      <c r="D213" s="52">
        <v>0</v>
      </c>
      <c r="E213" s="57">
        <f t="shared" si="21"/>
        <v>0</v>
      </c>
      <c r="F213" s="52"/>
      <c r="G213" s="52"/>
      <c r="H213" s="52"/>
      <c r="I213" s="52"/>
    </row>
    <row r="214" spans="1:11" hidden="1">
      <c r="A214" s="68" t="s">
        <v>256</v>
      </c>
      <c r="B214" s="24" t="s">
        <v>251</v>
      </c>
      <c r="C214" s="69">
        <v>307.5</v>
      </c>
      <c r="D214" s="69">
        <v>320</v>
      </c>
      <c r="E214" s="70">
        <f t="shared" si="21"/>
        <v>228.4</v>
      </c>
      <c r="F214" s="71">
        <v>57.1</v>
      </c>
      <c r="G214" s="71">
        <v>57.1</v>
      </c>
      <c r="H214" s="71">
        <v>57.1</v>
      </c>
      <c r="I214" s="71">
        <v>57.1</v>
      </c>
    </row>
    <row r="215" spans="1:11">
      <c r="A215" s="72"/>
      <c r="B215" s="73"/>
      <c r="C215" s="74"/>
      <c r="D215" s="74"/>
      <c r="E215" s="75"/>
      <c r="F215" s="76"/>
      <c r="G215" s="76"/>
      <c r="H215" s="76"/>
      <c r="I215" s="76"/>
    </row>
    <row r="216" spans="1:11">
      <c r="A216" s="72"/>
      <c r="B216" s="73"/>
      <c r="C216" s="77"/>
      <c r="D216" s="77"/>
      <c r="E216" s="78"/>
      <c r="F216" s="79"/>
      <c r="G216" s="79"/>
      <c r="H216" s="79"/>
      <c r="I216" s="79"/>
    </row>
    <row r="217" spans="1:11" s="80" customFormat="1" ht="18.75">
      <c r="A217" s="200" t="s">
        <v>263</v>
      </c>
      <c r="B217" s="94"/>
      <c r="C217" s="94"/>
      <c r="D217" s="94" t="s">
        <v>63</v>
      </c>
      <c r="E217" s="95"/>
      <c r="F217" s="96"/>
      <c r="G217" s="96" t="s">
        <v>262</v>
      </c>
      <c r="H217" s="97"/>
      <c r="I217" s="98"/>
      <c r="J217" s="22"/>
      <c r="K217" s="84"/>
    </row>
    <row r="218" spans="1:11">
      <c r="A218" s="99"/>
    </row>
    <row r="219" spans="1:11">
      <c r="A219" s="81"/>
    </row>
    <row r="220" spans="1:11">
      <c r="A220" s="81"/>
    </row>
    <row r="221" spans="1:11">
      <c r="A221" s="81"/>
      <c r="B221" s="84"/>
      <c r="C221" s="84"/>
      <c r="D221" s="84"/>
      <c r="E221" s="84"/>
    </row>
    <row r="222" spans="1:11">
      <c r="A222" s="81"/>
      <c r="B222" s="84"/>
      <c r="C222" s="84"/>
      <c r="D222" s="84"/>
      <c r="E222" s="84"/>
    </row>
    <row r="223" spans="1:11">
      <c r="A223" s="81"/>
      <c r="B223" s="84"/>
      <c r="C223" s="84"/>
      <c r="D223" s="84"/>
      <c r="E223" s="84"/>
    </row>
    <row r="224" spans="1:11">
      <c r="A224" s="81"/>
      <c r="B224" s="84"/>
      <c r="C224" s="84"/>
      <c r="D224" s="84"/>
      <c r="E224" s="84"/>
    </row>
    <row r="225" spans="1:5">
      <c r="A225" s="81"/>
      <c r="B225" s="84"/>
      <c r="C225" s="84"/>
      <c r="D225" s="84"/>
      <c r="E225" s="84"/>
    </row>
    <row r="226" spans="1:5">
      <c r="A226" s="81"/>
      <c r="B226" s="84"/>
      <c r="C226" s="84"/>
      <c r="D226" s="84"/>
      <c r="E226" s="84"/>
    </row>
    <row r="227" spans="1:5">
      <c r="A227" s="81"/>
      <c r="B227" s="84"/>
      <c r="C227" s="84"/>
      <c r="D227" s="84"/>
      <c r="E227" s="84"/>
    </row>
    <row r="228" spans="1:5">
      <c r="A228" s="81"/>
      <c r="B228" s="84"/>
      <c r="C228" s="84"/>
      <c r="D228" s="84"/>
      <c r="E228" s="84"/>
    </row>
    <row r="229" spans="1:5">
      <c r="A229" s="81"/>
      <c r="B229" s="84"/>
      <c r="C229" s="84"/>
      <c r="D229" s="84"/>
      <c r="E229" s="84"/>
    </row>
    <row r="230" spans="1:5">
      <c r="A230" s="81"/>
      <c r="B230" s="84"/>
      <c r="C230" s="84"/>
      <c r="D230" s="84"/>
      <c r="E230" s="84"/>
    </row>
    <row r="231" spans="1:5">
      <c r="A231" s="81"/>
      <c r="B231" s="84"/>
      <c r="C231" s="84"/>
      <c r="D231" s="84"/>
      <c r="E231" s="84"/>
    </row>
    <row r="232" spans="1:5">
      <c r="A232" s="81"/>
      <c r="B232" s="84"/>
      <c r="C232" s="84"/>
      <c r="D232" s="84"/>
      <c r="E232" s="84"/>
    </row>
    <row r="233" spans="1:5">
      <c r="A233" s="81"/>
      <c r="B233" s="84"/>
      <c r="C233" s="84"/>
      <c r="D233" s="84"/>
      <c r="E233" s="84"/>
    </row>
    <row r="234" spans="1:5">
      <c r="A234" s="81"/>
      <c r="B234" s="84"/>
      <c r="C234" s="84"/>
      <c r="D234" s="84"/>
      <c r="E234" s="84"/>
    </row>
    <row r="235" spans="1:5">
      <c r="A235" s="81"/>
      <c r="B235" s="84"/>
      <c r="C235" s="84"/>
      <c r="D235" s="84"/>
      <c r="E235" s="84"/>
    </row>
    <row r="236" spans="1:5">
      <c r="A236" s="81"/>
      <c r="B236" s="84"/>
      <c r="C236" s="84"/>
      <c r="D236" s="84"/>
      <c r="E236" s="84"/>
    </row>
    <row r="237" spans="1:5">
      <c r="A237" s="81"/>
      <c r="B237" s="84"/>
      <c r="C237" s="84"/>
      <c r="D237" s="84"/>
      <c r="E237" s="84"/>
    </row>
    <row r="238" spans="1:5">
      <c r="A238" s="81"/>
      <c r="B238" s="84"/>
      <c r="C238" s="84"/>
      <c r="D238" s="84"/>
      <c r="E238" s="84"/>
    </row>
    <row r="239" spans="1:5">
      <c r="A239" s="81"/>
      <c r="B239" s="84"/>
      <c r="C239" s="84"/>
      <c r="D239" s="84"/>
      <c r="E239" s="84"/>
    </row>
    <row r="240" spans="1:5">
      <c r="A240" s="81"/>
      <c r="B240" s="84"/>
      <c r="C240" s="84"/>
      <c r="D240" s="84"/>
      <c r="E240" s="84"/>
    </row>
    <row r="241" spans="1:5">
      <c r="A241" s="81"/>
      <c r="B241" s="84"/>
      <c r="C241" s="84"/>
      <c r="D241" s="84"/>
      <c r="E241" s="84"/>
    </row>
    <row r="242" spans="1:5">
      <c r="A242" s="81"/>
      <c r="B242" s="84"/>
      <c r="C242" s="84"/>
      <c r="D242" s="84"/>
      <c r="E242" s="84"/>
    </row>
    <row r="243" spans="1:5">
      <c r="A243" s="81"/>
      <c r="B243" s="84"/>
      <c r="C243" s="84"/>
      <c r="D243" s="84"/>
      <c r="E243" s="84"/>
    </row>
    <row r="244" spans="1:5">
      <c r="A244" s="81"/>
      <c r="B244" s="84"/>
      <c r="C244" s="84"/>
      <c r="D244" s="84"/>
      <c r="E244" s="84"/>
    </row>
    <row r="245" spans="1:5">
      <c r="A245" s="81"/>
      <c r="B245" s="84"/>
      <c r="C245" s="84"/>
      <c r="D245" s="84"/>
      <c r="E245" s="84"/>
    </row>
    <row r="246" spans="1:5">
      <c r="A246" s="81"/>
      <c r="B246" s="84"/>
      <c r="C246" s="84"/>
      <c r="D246" s="84"/>
      <c r="E246" s="84"/>
    </row>
    <row r="247" spans="1:5">
      <c r="A247" s="81"/>
      <c r="B247" s="84"/>
      <c r="C247" s="84"/>
      <c r="D247" s="84"/>
      <c r="E247" s="84"/>
    </row>
    <row r="248" spans="1:5">
      <c r="A248" s="81"/>
      <c r="B248" s="84"/>
      <c r="C248" s="84"/>
      <c r="D248" s="84"/>
      <c r="E248" s="84"/>
    </row>
    <row r="249" spans="1:5">
      <c r="A249" s="81"/>
      <c r="B249" s="84"/>
      <c r="C249" s="84"/>
      <c r="D249" s="84"/>
      <c r="E249" s="84"/>
    </row>
    <row r="250" spans="1:5">
      <c r="A250" s="81"/>
      <c r="B250" s="84"/>
      <c r="C250" s="84"/>
      <c r="D250" s="84"/>
      <c r="E250" s="84"/>
    </row>
    <row r="251" spans="1:5">
      <c r="A251" s="81"/>
      <c r="B251" s="84"/>
      <c r="C251" s="84"/>
      <c r="D251" s="84"/>
      <c r="E251" s="84"/>
    </row>
    <row r="252" spans="1:5">
      <c r="A252" s="81"/>
      <c r="B252" s="84"/>
      <c r="C252" s="84"/>
      <c r="D252" s="84"/>
      <c r="E252" s="84"/>
    </row>
    <row r="253" spans="1:5">
      <c r="A253" s="81"/>
      <c r="B253" s="84"/>
      <c r="C253" s="84"/>
      <c r="D253" s="84"/>
      <c r="E253" s="84"/>
    </row>
    <row r="254" spans="1:5">
      <c r="A254" s="81"/>
      <c r="B254" s="84"/>
      <c r="C254" s="84"/>
      <c r="D254" s="84"/>
      <c r="E254" s="84"/>
    </row>
    <row r="255" spans="1:5">
      <c r="A255" s="81"/>
      <c r="B255" s="84"/>
      <c r="C255" s="84"/>
      <c r="D255" s="84"/>
      <c r="E255" s="84"/>
    </row>
    <row r="256" spans="1:5">
      <c r="A256" s="81"/>
      <c r="B256" s="84"/>
      <c r="C256" s="84"/>
      <c r="D256" s="84"/>
      <c r="E256" s="84"/>
    </row>
    <row r="257" spans="1:5">
      <c r="A257" s="81"/>
      <c r="B257" s="84"/>
      <c r="C257" s="84"/>
      <c r="D257" s="84"/>
      <c r="E257" s="84"/>
    </row>
    <row r="258" spans="1:5">
      <c r="A258" s="81"/>
      <c r="B258" s="84"/>
      <c r="C258" s="84"/>
      <c r="D258" s="84"/>
      <c r="E258" s="84"/>
    </row>
    <row r="259" spans="1:5">
      <c r="A259" s="81"/>
      <c r="B259" s="84"/>
      <c r="C259" s="84"/>
      <c r="D259" s="84"/>
      <c r="E259" s="84"/>
    </row>
    <row r="260" spans="1:5">
      <c r="A260" s="81"/>
      <c r="B260" s="84"/>
      <c r="C260" s="84"/>
      <c r="D260" s="84"/>
      <c r="E260" s="84"/>
    </row>
    <row r="261" spans="1:5">
      <c r="A261" s="81"/>
      <c r="B261" s="84"/>
      <c r="C261" s="84"/>
      <c r="D261" s="84"/>
      <c r="E261" s="84"/>
    </row>
    <row r="262" spans="1:5">
      <c r="A262" s="81"/>
      <c r="B262" s="84"/>
      <c r="C262" s="84"/>
      <c r="D262" s="84"/>
      <c r="E262" s="84"/>
    </row>
    <row r="263" spans="1:5">
      <c r="A263" s="81"/>
      <c r="B263" s="84"/>
      <c r="C263" s="84"/>
      <c r="D263" s="84"/>
      <c r="E263" s="84"/>
    </row>
    <row r="264" spans="1:5">
      <c r="A264" s="81"/>
      <c r="B264" s="84"/>
      <c r="C264" s="84"/>
      <c r="D264" s="84"/>
      <c r="E264" s="84"/>
    </row>
    <row r="265" spans="1:5">
      <c r="A265" s="81"/>
      <c r="B265" s="84"/>
      <c r="C265" s="84"/>
      <c r="D265" s="84"/>
      <c r="E265" s="84"/>
    </row>
    <row r="266" spans="1:5">
      <c r="A266" s="81"/>
      <c r="B266" s="84"/>
      <c r="C266" s="84"/>
      <c r="D266" s="84"/>
      <c r="E266" s="84"/>
    </row>
    <row r="267" spans="1:5">
      <c r="A267" s="81"/>
      <c r="B267" s="84"/>
      <c r="C267" s="84"/>
      <c r="D267" s="84"/>
      <c r="E267" s="84"/>
    </row>
    <row r="268" spans="1:5">
      <c r="A268" s="81"/>
      <c r="B268" s="84"/>
      <c r="C268" s="84"/>
      <c r="D268" s="84"/>
      <c r="E268" s="84"/>
    </row>
    <row r="269" spans="1:5">
      <c r="A269" s="81"/>
      <c r="B269" s="84"/>
      <c r="C269" s="84"/>
      <c r="D269" s="84"/>
      <c r="E269" s="84"/>
    </row>
    <row r="270" spans="1:5">
      <c r="A270" s="81"/>
      <c r="B270" s="84"/>
      <c r="C270" s="84"/>
      <c r="D270" s="84"/>
      <c r="E270" s="84"/>
    </row>
    <row r="271" spans="1:5">
      <c r="A271" s="81"/>
      <c r="B271" s="84"/>
      <c r="C271" s="84"/>
      <c r="D271" s="84"/>
      <c r="E271" s="84"/>
    </row>
    <row r="272" spans="1:5">
      <c r="A272" s="81"/>
      <c r="B272" s="84"/>
      <c r="C272" s="84"/>
      <c r="D272" s="84"/>
      <c r="E272" s="84"/>
    </row>
    <row r="273" spans="1:5">
      <c r="A273" s="81"/>
      <c r="B273" s="84"/>
      <c r="C273" s="84"/>
      <c r="D273" s="84"/>
      <c r="E273" s="84"/>
    </row>
    <row r="274" spans="1:5">
      <c r="A274" s="81"/>
      <c r="B274" s="84"/>
      <c r="C274" s="84"/>
      <c r="D274" s="84"/>
      <c r="E274" s="84"/>
    </row>
    <row r="275" spans="1:5">
      <c r="A275" s="81"/>
      <c r="B275" s="84"/>
      <c r="C275" s="84"/>
      <c r="D275" s="84"/>
      <c r="E275" s="84"/>
    </row>
    <row r="276" spans="1:5">
      <c r="A276" s="81"/>
      <c r="B276" s="84"/>
      <c r="C276" s="84"/>
      <c r="D276" s="84"/>
      <c r="E276" s="84"/>
    </row>
    <row r="277" spans="1:5">
      <c r="A277" s="81"/>
      <c r="B277" s="84"/>
      <c r="C277" s="84"/>
      <c r="D277" s="84"/>
      <c r="E277" s="84"/>
    </row>
    <row r="278" spans="1:5">
      <c r="A278" s="81"/>
      <c r="B278" s="84"/>
      <c r="C278" s="84"/>
      <c r="D278" s="84"/>
      <c r="E278" s="84"/>
    </row>
    <row r="279" spans="1:5">
      <c r="A279" s="81"/>
      <c r="B279" s="84"/>
      <c r="C279" s="84"/>
      <c r="D279" s="84"/>
      <c r="E279" s="84"/>
    </row>
    <row r="280" spans="1:5">
      <c r="A280" s="81"/>
      <c r="B280" s="84"/>
      <c r="C280" s="84"/>
      <c r="D280" s="84"/>
      <c r="E280" s="84"/>
    </row>
    <row r="281" spans="1:5">
      <c r="A281" s="81"/>
      <c r="B281" s="84"/>
      <c r="C281" s="84"/>
      <c r="D281" s="84"/>
      <c r="E281" s="84"/>
    </row>
    <row r="282" spans="1:5">
      <c r="A282" s="81"/>
      <c r="B282" s="84"/>
      <c r="C282" s="84"/>
      <c r="D282" s="84"/>
      <c r="E282" s="84"/>
    </row>
    <row r="283" spans="1:5">
      <c r="A283" s="81"/>
      <c r="B283" s="84"/>
      <c r="C283" s="84"/>
      <c r="D283" s="84"/>
      <c r="E283" s="84"/>
    </row>
    <row r="284" spans="1:5">
      <c r="A284" s="81"/>
      <c r="B284" s="84"/>
      <c r="C284" s="84"/>
      <c r="D284" s="84"/>
      <c r="E284" s="84"/>
    </row>
    <row r="285" spans="1:5">
      <c r="A285" s="81"/>
      <c r="B285" s="84"/>
      <c r="C285" s="84"/>
      <c r="D285" s="84"/>
      <c r="E285" s="84"/>
    </row>
    <row r="286" spans="1:5">
      <c r="A286" s="81"/>
      <c r="B286" s="84"/>
      <c r="C286" s="84"/>
      <c r="D286" s="84"/>
      <c r="E286" s="84"/>
    </row>
    <row r="287" spans="1:5">
      <c r="A287" s="81"/>
      <c r="B287" s="84"/>
      <c r="C287" s="84"/>
      <c r="D287" s="84"/>
      <c r="E287" s="84"/>
    </row>
    <row r="288" spans="1:5">
      <c r="A288" s="81"/>
      <c r="B288" s="84"/>
      <c r="C288" s="84"/>
      <c r="D288" s="84"/>
      <c r="E288" s="84"/>
    </row>
    <row r="289" spans="1:5">
      <c r="A289" s="81"/>
      <c r="B289" s="84"/>
      <c r="C289" s="84"/>
      <c r="D289" s="84"/>
      <c r="E289" s="84"/>
    </row>
    <row r="290" spans="1:5">
      <c r="A290" s="81"/>
      <c r="B290" s="84"/>
      <c r="C290" s="84"/>
      <c r="D290" s="84"/>
      <c r="E290" s="84"/>
    </row>
    <row r="291" spans="1:5">
      <c r="A291" s="81"/>
      <c r="B291" s="84"/>
      <c r="C291" s="84"/>
      <c r="D291" s="84"/>
      <c r="E291" s="84"/>
    </row>
    <row r="292" spans="1:5">
      <c r="A292" s="81"/>
      <c r="B292" s="84"/>
      <c r="C292" s="84"/>
      <c r="D292" s="84"/>
      <c r="E292" s="84"/>
    </row>
    <row r="293" spans="1:5">
      <c r="A293" s="81"/>
      <c r="B293" s="84"/>
      <c r="C293" s="84"/>
      <c r="D293" s="84"/>
      <c r="E293" s="84"/>
    </row>
    <row r="294" spans="1:5">
      <c r="A294" s="81"/>
      <c r="B294" s="84"/>
      <c r="C294" s="84"/>
      <c r="D294" s="84"/>
      <c r="E294" s="84"/>
    </row>
    <row r="295" spans="1:5">
      <c r="A295" s="81"/>
      <c r="B295" s="84"/>
      <c r="C295" s="84"/>
      <c r="D295" s="84"/>
      <c r="E295" s="84"/>
    </row>
    <row r="296" spans="1:5">
      <c r="A296" s="81"/>
      <c r="B296" s="84"/>
      <c r="C296" s="84"/>
      <c r="D296" s="84"/>
      <c r="E296" s="84"/>
    </row>
    <row r="297" spans="1:5">
      <c r="A297" s="81"/>
      <c r="B297" s="84"/>
      <c r="C297" s="84"/>
      <c r="D297" s="84"/>
      <c r="E297" s="84"/>
    </row>
    <row r="298" spans="1:5">
      <c r="A298" s="81"/>
      <c r="B298" s="84"/>
      <c r="C298" s="84"/>
      <c r="D298" s="84"/>
      <c r="E298" s="84"/>
    </row>
    <row r="299" spans="1:5">
      <c r="A299" s="81"/>
      <c r="B299" s="84"/>
      <c r="C299" s="84"/>
      <c r="D299" s="84"/>
      <c r="E299" s="84"/>
    </row>
    <row r="300" spans="1:5">
      <c r="A300" s="81"/>
      <c r="B300" s="84"/>
      <c r="C300" s="84"/>
      <c r="D300" s="84"/>
      <c r="E300" s="84"/>
    </row>
    <row r="301" spans="1:5">
      <c r="A301" s="81"/>
      <c r="B301" s="84"/>
      <c r="C301" s="84"/>
      <c r="D301" s="84"/>
      <c r="E301" s="84"/>
    </row>
    <row r="302" spans="1:5">
      <c r="A302" s="81"/>
      <c r="B302" s="84"/>
      <c r="C302" s="84"/>
      <c r="D302" s="84"/>
      <c r="E302" s="84"/>
    </row>
    <row r="303" spans="1:5">
      <c r="A303" s="81"/>
      <c r="B303" s="84"/>
      <c r="C303" s="84"/>
      <c r="D303" s="84"/>
      <c r="E303" s="84"/>
    </row>
    <row r="304" spans="1:5">
      <c r="A304" s="81"/>
      <c r="B304" s="84"/>
      <c r="C304" s="84"/>
      <c r="D304" s="84"/>
      <c r="E304" s="84"/>
    </row>
    <row r="305" spans="1:5">
      <c r="A305" s="81"/>
      <c r="B305" s="84"/>
      <c r="C305" s="84"/>
      <c r="D305" s="84"/>
      <c r="E305" s="84"/>
    </row>
    <row r="306" spans="1:5">
      <c r="A306" s="81"/>
      <c r="B306" s="84"/>
      <c r="C306" s="84"/>
      <c r="D306" s="84"/>
      <c r="E306" s="84"/>
    </row>
    <row r="307" spans="1:5">
      <c r="A307" s="81"/>
      <c r="B307" s="84"/>
      <c r="C307" s="84"/>
      <c r="D307" s="84"/>
      <c r="E307" s="84"/>
    </row>
    <row r="308" spans="1:5">
      <c r="A308" s="81"/>
      <c r="B308" s="84"/>
      <c r="C308" s="84"/>
      <c r="D308" s="84"/>
      <c r="E308" s="84"/>
    </row>
    <row r="309" spans="1:5">
      <c r="A309" s="81"/>
      <c r="B309" s="84"/>
      <c r="C309" s="84"/>
      <c r="D309" s="84"/>
      <c r="E309" s="84"/>
    </row>
    <row r="310" spans="1:5">
      <c r="A310" s="81"/>
      <c r="B310" s="84"/>
      <c r="C310" s="84"/>
      <c r="D310" s="84"/>
      <c r="E310" s="84"/>
    </row>
    <row r="311" spans="1:5">
      <c r="A311" s="81"/>
      <c r="B311" s="84"/>
      <c r="C311" s="84"/>
      <c r="D311" s="84"/>
      <c r="E311" s="84"/>
    </row>
    <row r="312" spans="1:5">
      <c r="A312" s="81"/>
      <c r="B312" s="84"/>
      <c r="C312" s="84"/>
      <c r="D312" s="84"/>
      <c r="E312" s="84"/>
    </row>
    <row r="313" spans="1:5">
      <c r="A313" s="81"/>
      <c r="B313" s="84"/>
      <c r="C313" s="84"/>
      <c r="D313" s="84"/>
      <c r="E313" s="84"/>
    </row>
    <row r="314" spans="1:5">
      <c r="A314" s="81"/>
      <c r="B314" s="84"/>
      <c r="C314" s="84"/>
      <c r="D314" s="84"/>
      <c r="E314" s="84"/>
    </row>
    <row r="315" spans="1:5">
      <c r="A315" s="81"/>
      <c r="B315" s="84"/>
      <c r="C315" s="84"/>
      <c r="D315" s="84"/>
      <c r="E315" s="84"/>
    </row>
    <row r="316" spans="1:5">
      <c r="A316" s="81"/>
      <c r="B316" s="84"/>
      <c r="C316" s="84"/>
      <c r="D316" s="84"/>
      <c r="E316" s="84"/>
    </row>
    <row r="317" spans="1:5">
      <c r="A317" s="81"/>
      <c r="B317" s="84"/>
      <c r="C317" s="84"/>
      <c r="D317" s="84"/>
      <c r="E317" s="84"/>
    </row>
    <row r="318" spans="1:5">
      <c r="A318" s="81"/>
      <c r="B318" s="84"/>
      <c r="C318" s="84"/>
      <c r="D318" s="84"/>
      <c r="E318" s="84"/>
    </row>
    <row r="319" spans="1:5">
      <c r="A319" s="81"/>
      <c r="B319" s="84"/>
      <c r="C319" s="84"/>
      <c r="D319" s="84"/>
      <c r="E319" s="84"/>
    </row>
    <row r="320" spans="1:5">
      <c r="A320" s="81"/>
      <c r="B320" s="84"/>
      <c r="C320" s="84"/>
      <c r="D320" s="84"/>
      <c r="E320" s="84"/>
    </row>
    <row r="321" spans="1:5">
      <c r="A321" s="81"/>
      <c r="B321" s="84"/>
      <c r="C321" s="84"/>
      <c r="D321" s="84"/>
      <c r="E321" s="84"/>
    </row>
    <row r="322" spans="1:5">
      <c r="A322" s="81"/>
      <c r="B322" s="84"/>
      <c r="C322" s="84"/>
      <c r="D322" s="84"/>
      <c r="E322" s="84"/>
    </row>
    <row r="323" spans="1:5">
      <c r="A323" s="81"/>
      <c r="B323" s="84"/>
      <c r="C323" s="84"/>
      <c r="D323" s="84"/>
      <c r="E323" s="84"/>
    </row>
    <row r="324" spans="1:5">
      <c r="A324" s="81"/>
      <c r="B324" s="84"/>
      <c r="C324" s="84"/>
      <c r="D324" s="84"/>
      <c r="E324" s="84"/>
    </row>
    <row r="325" spans="1:5">
      <c r="A325" s="81"/>
      <c r="B325" s="84"/>
      <c r="C325" s="84"/>
      <c r="D325" s="84"/>
      <c r="E325" s="84"/>
    </row>
    <row r="326" spans="1:5">
      <c r="A326" s="81"/>
      <c r="B326" s="84"/>
      <c r="C326" s="84"/>
      <c r="D326" s="84"/>
      <c r="E326" s="84"/>
    </row>
    <row r="327" spans="1:5">
      <c r="A327" s="81"/>
      <c r="B327" s="84"/>
      <c r="C327" s="84"/>
      <c r="D327" s="84"/>
      <c r="E327" s="84"/>
    </row>
    <row r="328" spans="1:5">
      <c r="A328" s="81"/>
      <c r="B328" s="84"/>
      <c r="C328" s="84"/>
      <c r="D328" s="84"/>
      <c r="E328" s="84"/>
    </row>
    <row r="329" spans="1:5">
      <c r="A329" s="81"/>
      <c r="B329" s="84"/>
      <c r="C329" s="84"/>
      <c r="D329" s="84"/>
      <c r="E329" s="84"/>
    </row>
    <row r="330" spans="1:5">
      <c r="A330" s="81"/>
      <c r="B330" s="84"/>
      <c r="C330" s="84"/>
      <c r="D330" s="84"/>
      <c r="E330" s="84"/>
    </row>
    <row r="331" spans="1:5">
      <c r="A331" s="81"/>
      <c r="B331" s="84"/>
      <c r="C331" s="84"/>
      <c r="D331" s="84"/>
      <c r="E331" s="84"/>
    </row>
    <row r="332" spans="1:5">
      <c r="A332" s="81"/>
      <c r="B332" s="84"/>
      <c r="C332" s="84"/>
      <c r="D332" s="84"/>
      <c r="E332" s="84"/>
    </row>
    <row r="333" spans="1:5">
      <c r="A333" s="81"/>
      <c r="B333" s="84"/>
      <c r="C333" s="84"/>
      <c r="D333" s="84"/>
      <c r="E333" s="84"/>
    </row>
    <row r="334" spans="1:5">
      <c r="A334" s="81"/>
      <c r="B334" s="84"/>
      <c r="C334" s="84"/>
      <c r="D334" s="84"/>
      <c r="E334" s="84"/>
    </row>
    <row r="335" spans="1:5">
      <c r="A335" s="81"/>
      <c r="B335" s="84"/>
      <c r="C335" s="84"/>
      <c r="D335" s="84"/>
      <c r="E335" s="84"/>
    </row>
    <row r="336" spans="1:5">
      <c r="A336" s="81"/>
      <c r="B336" s="84"/>
      <c r="C336" s="84"/>
      <c r="D336" s="84"/>
      <c r="E336" s="84"/>
    </row>
    <row r="337" spans="1:5">
      <c r="A337" s="81"/>
      <c r="B337" s="84"/>
      <c r="C337" s="84"/>
      <c r="D337" s="84"/>
      <c r="E337" s="84"/>
    </row>
    <row r="338" spans="1:5">
      <c r="A338" s="81"/>
      <c r="B338" s="84"/>
      <c r="C338" s="84"/>
      <c r="D338" s="84"/>
      <c r="E338" s="84"/>
    </row>
    <row r="339" spans="1:5">
      <c r="A339" s="81"/>
      <c r="B339" s="84"/>
      <c r="C339" s="84"/>
      <c r="D339" s="84"/>
      <c r="E339" s="84"/>
    </row>
    <row r="340" spans="1:5">
      <c r="A340" s="81"/>
      <c r="B340" s="84"/>
      <c r="C340" s="84"/>
      <c r="D340" s="84"/>
      <c r="E340" s="84"/>
    </row>
    <row r="341" spans="1:5">
      <c r="A341" s="81"/>
      <c r="B341" s="84"/>
      <c r="C341" s="84"/>
      <c r="D341" s="84"/>
      <c r="E341" s="84"/>
    </row>
    <row r="342" spans="1:5">
      <c r="A342" s="81"/>
      <c r="B342" s="84"/>
      <c r="C342" s="84"/>
      <c r="D342" s="84"/>
      <c r="E342" s="84"/>
    </row>
    <row r="343" spans="1:5">
      <c r="A343" s="81"/>
      <c r="B343" s="84"/>
      <c r="C343" s="84"/>
      <c r="D343" s="84"/>
      <c r="E343" s="84"/>
    </row>
    <row r="344" spans="1:5">
      <c r="A344" s="81"/>
      <c r="B344" s="84"/>
      <c r="C344" s="84"/>
      <c r="D344" s="84"/>
      <c r="E344" s="84"/>
    </row>
    <row r="345" spans="1:5">
      <c r="A345" s="81"/>
      <c r="B345" s="84"/>
      <c r="C345" s="84"/>
      <c r="D345" s="84"/>
      <c r="E345" s="84"/>
    </row>
    <row r="346" spans="1:5">
      <c r="A346" s="81"/>
      <c r="B346" s="84"/>
      <c r="C346" s="84"/>
      <c r="D346" s="84"/>
      <c r="E346" s="84"/>
    </row>
    <row r="347" spans="1:5">
      <c r="A347" s="81"/>
      <c r="B347" s="84"/>
      <c r="C347" s="84"/>
      <c r="D347" s="84"/>
      <c r="E347" s="84"/>
    </row>
    <row r="348" spans="1:5">
      <c r="A348" s="81"/>
      <c r="B348" s="84"/>
      <c r="C348" s="84"/>
      <c r="D348" s="84"/>
      <c r="E348" s="84"/>
    </row>
    <row r="349" spans="1:5">
      <c r="A349" s="81"/>
      <c r="B349" s="84"/>
      <c r="C349" s="84"/>
      <c r="D349" s="84"/>
      <c r="E349" s="84"/>
    </row>
    <row r="350" spans="1:5">
      <c r="A350" s="81"/>
      <c r="B350" s="84"/>
      <c r="C350" s="84"/>
      <c r="D350" s="84"/>
      <c r="E350" s="84"/>
    </row>
    <row r="351" spans="1:5">
      <c r="A351" s="81"/>
      <c r="B351" s="84"/>
      <c r="C351" s="84"/>
      <c r="D351" s="84"/>
      <c r="E351" s="84"/>
    </row>
    <row r="352" spans="1:5">
      <c r="A352" s="81"/>
      <c r="B352" s="84"/>
      <c r="C352" s="84"/>
      <c r="D352" s="84"/>
      <c r="E352" s="84"/>
    </row>
    <row r="353" spans="1:5">
      <c r="A353" s="81"/>
      <c r="B353" s="84"/>
      <c r="C353" s="84"/>
      <c r="D353" s="84"/>
      <c r="E353" s="84"/>
    </row>
    <row r="354" spans="1:5">
      <c r="A354" s="81"/>
      <c r="B354" s="84"/>
      <c r="C354" s="84"/>
      <c r="D354" s="84"/>
      <c r="E354" s="84"/>
    </row>
    <row r="355" spans="1:5">
      <c r="A355" s="81"/>
      <c r="B355" s="84"/>
      <c r="C355" s="84"/>
      <c r="D355" s="84"/>
      <c r="E355" s="84"/>
    </row>
    <row r="356" spans="1:5">
      <c r="A356" s="81"/>
      <c r="B356" s="84"/>
      <c r="C356" s="84"/>
      <c r="D356" s="84"/>
      <c r="E356" s="84"/>
    </row>
    <row r="357" spans="1:5">
      <c r="A357" s="81"/>
      <c r="B357" s="84"/>
      <c r="C357" s="84"/>
      <c r="D357" s="84"/>
      <c r="E357" s="84"/>
    </row>
    <row r="358" spans="1:5">
      <c r="A358" s="81"/>
      <c r="B358" s="84"/>
      <c r="C358" s="84"/>
      <c r="D358" s="84"/>
      <c r="E358" s="84"/>
    </row>
    <row r="359" spans="1:5">
      <c r="A359" s="81"/>
      <c r="B359" s="84"/>
      <c r="C359" s="84"/>
      <c r="D359" s="84"/>
      <c r="E359" s="84"/>
    </row>
    <row r="360" spans="1:5">
      <c r="A360" s="81"/>
      <c r="B360" s="84"/>
      <c r="C360" s="84"/>
      <c r="D360" s="84"/>
      <c r="E360" s="84"/>
    </row>
    <row r="361" spans="1:5">
      <c r="A361" s="81"/>
      <c r="B361" s="84"/>
      <c r="C361" s="84"/>
      <c r="D361" s="84"/>
      <c r="E361" s="84"/>
    </row>
    <row r="362" spans="1:5">
      <c r="A362" s="81"/>
      <c r="B362" s="84"/>
      <c r="C362" s="84"/>
      <c r="D362" s="84"/>
      <c r="E362" s="84"/>
    </row>
    <row r="363" spans="1:5">
      <c r="A363" s="81"/>
      <c r="B363" s="84"/>
      <c r="C363" s="84"/>
      <c r="D363" s="84"/>
      <c r="E363" s="84"/>
    </row>
    <row r="364" spans="1:5">
      <c r="A364" s="81"/>
      <c r="B364" s="84"/>
      <c r="C364" s="84"/>
      <c r="D364" s="84"/>
      <c r="E364" s="84"/>
    </row>
    <row r="365" spans="1:5">
      <c r="A365" s="81"/>
      <c r="B365" s="84"/>
      <c r="C365" s="84"/>
      <c r="D365" s="84"/>
      <c r="E365" s="84"/>
    </row>
    <row r="366" spans="1:5">
      <c r="A366" s="81"/>
      <c r="B366" s="84"/>
      <c r="C366" s="84"/>
      <c r="D366" s="84"/>
      <c r="E366" s="84"/>
    </row>
    <row r="367" spans="1:5">
      <c r="A367" s="81"/>
      <c r="B367" s="84"/>
      <c r="C367" s="84"/>
      <c r="D367" s="84"/>
      <c r="E367" s="84"/>
    </row>
    <row r="368" spans="1:5">
      <c r="A368" s="81"/>
      <c r="B368" s="84"/>
      <c r="C368" s="84"/>
      <c r="D368" s="84"/>
      <c r="E368" s="84"/>
    </row>
    <row r="369" spans="1:5">
      <c r="A369" s="81"/>
      <c r="B369" s="84"/>
      <c r="C369" s="84"/>
      <c r="D369" s="84"/>
      <c r="E369" s="84"/>
    </row>
    <row r="370" spans="1:5">
      <c r="A370" s="81"/>
      <c r="B370" s="84"/>
      <c r="C370" s="84"/>
      <c r="D370" s="84"/>
      <c r="E370" s="84"/>
    </row>
    <row r="371" spans="1:5">
      <c r="A371" s="81"/>
      <c r="B371" s="84"/>
      <c r="C371" s="84"/>
      <c r="D371" s="84"/>
      <c r="E371" s="84"/>
    </row>
    <row r="372" spans="1:5">
      <c r="A372" s="81"/>
      <c r="B372" s="84"/>
      <c r="C372" s="84"/>
      <c r="D372" s="84"/>
      <c r="E372" s="84"/>
    </row>
    <row r="373" spans="1:5">
      <c r="A373" s="81"/>
      <c r="B373" s="84"/>
      <c r="C373" s="84"/>
      <c r="D373" s="84"/>
      <c r="E373" s="84"/>
    </row>
    <row r="374" spans="1:5">
      <c r="A374" s="81"/>
      <c r="B374" s="84"/>
      <c r="C374" s="84"/>
      <c r="D374" s="84"/>
      <c r="E374" s="84"/>
    </row>
    <row r="375" spans="1:5">
      <c r="A375" s="81"/>
      <c r="B375" s="84"/>
      <c r="C375" s="84"/>
      <c r="D375" s="84"/>
      <c r="E375" s="84"/>
    </row>
    <row r="376" spans="1:5">
      <c r="A376" s="81"/>
      <c r="B376" s="84"/>
      <c r="C376" s="84"/>
      <c r="D376" s="84"/>
      <c r="E376" s="84"/>
    </row>
    <row r="377" spans="1:5">
      <c r="A377" s="81"/>
      <c r="B377" s="84"/>
      <c r="C377" s="84"/>
      <c r="D377" s="84"/>
      <c r="E377" s="84"/>
    </row>
    <row r="378" spans="1:5">
      <c r="A378" s="81"/>
      <c r="B378" s="84"/>
      <c r="C378" s="84"/>
      <c r="D378" s="84"/>
      <c r="E378" s="84"/>
    </row>
    <row r="379" spans="1:5">
      <c r="A379" s="81"/>
      <c r="B379" s="84"/>
      <c r="C379" s="84"/>
      <c r="D379" s="84"/>
      <c r="E379" s="84"/>
    </row>
    <row r="380" spans="1:5">
      <c r="A380" s="81"/>
      <c r="B380" s="84"/>
      <c r="C380" s="84"/>
      <c r="D380" s="84"/>
      <c r="E380" s="84"/>
    </row>
    <row r="381" spans="1:5">
      <c r="A381" s="81"/>
      <c r="B381" s="84"/>
      <c r="C381" s="84"/>
      <c r="D381" s="84"/>
      <c r="E381" s="84"/>
    </row>
    <row r="382" spans="1:5">
      <c r="A382" s="81"/>
      <c r="B382" s="84"/>
      <c r="C382" s="84"/>
      <c r="D382" s="84"/>
      <c r="E382" s="84"/>
    </row>
    <row r="383" spans="1:5">
      <c r="A383" s="81"/>
      <c r="B383" s="84"/>
      <c r="C383" s="84"/>
      <c r="D383" s="84"/>
      <c r="E383" s="84"/>
    </row>
    <row r="384" spans="1:5">
      <c r="A384" s="81"/>
      <c r="B384" s="84"/>
      <c r="C384" s="84"/>
      <c r="D384" s="84"/>
      <c r="E384" s="84"/>
    </row>
  </sheetData>
  <mergeCells count="36">
    <mergeCell ref="A179:I179"/>
    <mergeCell ref="A194:I194"/>
    <mergeCell ref="A23:H23"/>
    <mergeCell ref="A25:I25"/>
    <mergeCell ref="A27:A28"/>
    <mergeCell ref="B27:B28"/>
    <mergeCell ref="C27:C28"/>
    <mergeCell ref="D27:D28"/>
    <mergeCell ref="E27:E28"/>
    <mergeCell ref="F27:I27"/>
    <mergeCell ref="A24:I24"/>
    <mergeCell ref="B15:F15"/>
    <mergeCell ref="G15:H15"/>
    <mergeCell ref="B16:F16"/>
    <mergeCell ref="G16:H16"/>
    <mergeCell ref="A22:I22"/>
    <mergeCell ref="B14:F14"/>
    <mergeCell ref="G14:H14"/>
    <mergeCell ref="F7:H7"/>
    <mergeCell ref="A8:G8"/>
    <mergeCell ref="B9:F9"/>
    <mergeCell ref="G9:H9"/>
    <mergeCell ref="B10:F10"/>
    <mergeCell ref="G10:H10"/>
    <mergeCell ref="G11:H11"/>
    <mergeCell ref="B12:F12"/>
    <mergeCell ref="G12:H12"/>
    <mergeCell ref="B13:F13"/>
    <mergeCell ref="G13:H13"/>
    <mergeCell ref="A5:B5"/>
    <mergeCell ref="D5:I5"/>
    <mergeCell ref="A1:B1"/>
    <mergeCell ref="F1:I1"/>
    <mergeCell ref="D2:I2"/>
    <mergeCell ref="D3:I3"/>
    <mergeCell ref="D4:I4"/>
  </mergeCells>
  <pageMargins left="0.18" right="0.12" top="0.34" bottom="0.3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фінплан_узгоджено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2015-06-26T07:56:56Z</dcterms:modified>
</cp:coreProperties>
</file>