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activeTab="1"/>
  </bookViews>
  <sheets>
    <sheet name="зі змінами листопада 2015р." sheetId="7" r:id="rId1"/>
    <sheet name="зміни" sheetId="9" r:id="rId2"/>
  </sheet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E19" i="9"/>
  <c r="D19"/>
  <c r="C19"/>
  <c r="C10"/>
  <c r="C11"/>
  <c r="F11" s="1"/>
  <c r="C16"/>
  <c r="C68" i="7" l="1"/>
  <c r="C14"/>
  <c r="C13"/>
  <c r="C14" i="9"/>
  <c r="F14" s="1"/>
  <c r="C13"/>
  <c r="F13" s="1"/>
  <c r="F18"/>
  <c r="E17"/>
  <c r="E16" s="1"/>
  <c r="E15" s="1"/>
  <c r="D17"/>
  <c r="D16" s="1"/>
  <c r="D15" s="1"/>
  <c r="D55" i="7"/>
  <c r="C11"/>
  <c r="C69"/>
  <c r="C64"/>
  <c r="C27"/>
  <c r="C46"/>
  <c r="D73"/>
  <c r="F70"/>
  <c r="C12" i="9" l="1"/>
  <c r="F12" s="1"/>
  <c r="C17"/>
  <c r="C44" i="7"/>
  <c r="C36"/>
  <c r="C32"/>
  <c r="C30"/>
  <c r="C29"/>
  <c r="C26"/>
  <c r="C24"/>
  <c r="C23"/>
  <c r="C20"/>
  <c r="C16"/>
  <c r="C66"/>
  <c r="D57"/>
  <c r="D50"/>
  <c r="D51"/>
  <c r="F17" i="9" l="1"/>
  <c r="C54" i="7"/>
  <c r="C53" s="1"/>
  <c r="C45"/>
  <c r="F45" s="1"/>
  <c r="C39"/>
  <c r="F39" s="1"/>
  <c r="C31"/>
  <c r="F31" s="1"/>
  <c r="F30"/>
  <c r="C22"/>
  <c r="F22" s="1"/>
  <c r="C19"/>
  <c r="F19" s="1"/>
  <c r="C21"/>
  <c r="F16"/>
  <c r="F14"/>
  <c r="F13"/>
  <c r="F11"/>
  <c r="F73"/>
  <c r="D72"/>
  <c r="F72" s="1"/>
  <c r="F71"/>
  <c r="F69"/>
  <c r="F68"/>
  <c r="F67"/>
  <c r="F66"/>
  <c r="C65"/>
  <c r="F65" s="1"/>
  <c r="F64"/>
  <c r="E64"/>
  <c r="E63" s="1"/>
  <c r="E60" s="1"/>
  <c r="E59" s="1"/>
  <c r="D63"/>
  <c r="D60" s="1"/>
  <c r="D59" s="1"/>
  <c r="F62"/>
  <c r="C61"/>
  <c r="F61" s="1"/>
  <c r="F57"/>
  <c r="E57"/>
  <c r="E56" s="1"/>
  <c r="D56"/>
  <c r="F56" s="1"/>
  <c r="F55"/>
  <c r="E55"/>
  <c r="E53" s="1"/>
  <c r="F54"/>
  <c r="D53"/>
  <c r="F51"/>
  <c r="F50"/>
  <c r="E50"/>
  <c r="E47" s="1"/>
  <c r="E34" s="1"/>
  <c r="F49"/>
  <c r="C48"/>
  <c r="F48" s="1"/>
  <c r="D47"/>
  <c r="F46"/>
  <c r="F43"/>
  <c r="F42"/>
  <c r="F40"/>
  <c r="F38"/>
  <c r="F37"/>
  <c r="F36"/>
  <c r="F33"/>
  <c r="D31"/>
  <c r="E30"/>
  <c r="F29"/>
  <c r="F28"/>
  <c r="F27"/>
  <c r="F26"/>
  <c r="F25"/>
  <c r="F24"/>
  <c r="F23"/>
  <c r="F20"/>
  <c r="F10" i="9" l="1"/>
  <c r="F16"/>
  <c r="C15"/>
  <c r="F15" s="1"/>
  <c r="C41" i="7"/>
  <c r="F41" s="1"/>
  <c r="C15"/>
  <c r="F15" s="1"/>
  <c r="E52"/>
  <c r="E74" s="1"/>
  <c r="C63"/>
  <c r="D52"/>
  <c r="C12"/>
  <c r="C10" s="1"/>
  <c r="C18"/>
  <c r="C17" s="1"/>
  <c r="F17" s="1"/>
  <c r="C47"/>
  <c r="F47" s="1"/>
  <c r="F21"/>
  <c r="F32"/>
  <c r="D34"/>
  <c r="C52"/>
  <c r="F53"/>
  <c r="F44"/>
  <c r="C35"/>
  <c r="F35" s="1"/>
  <c r="F19" i="9" l="1"/>
  <c r="D74" i="7"/>
  <c r="F18"/>
  <c r="F63"/>
  <c r="C60"/>
  <c r="F12"/>
  <c r="F52"/>
  <c r="C34"/>
  <c r="F34" s="1"/>
  <c r="C9"/>
  <c r="F10"/>
  <c r="C59" l="1"/>
  <c r="F59" s="1"/>
  <c r="F60"/>
  <c r="F9"/>
  <c r="C74" l="1"/>
  <c r="F74" s="1"/>
</calcChain>
</file>

<file path=xl/sharedStrings.xml><?xml version="1.0" encoding="utf-8"?>
<sst xmlns="http://schemas.openxmlformats.org/spreadsheetml/2006/main" count="222" uniqueCount="85">
  <si>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</si>
  <si>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</si>
  <si>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</si>
  <si>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</si>
  <si>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</si>
  <si>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</si>
  <si>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</si>
  <si>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</si>
  <si>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</si>
  <si>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</si>
  <si>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</si>
  <si>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</si>
  <si>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</si>
  <si>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</si>
  <si>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</si>
  <si>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</si>
  <si>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</si>
  <si>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</si>
  <si>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</si>
  <si>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</si>
  <si>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</si>
  <si>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</si>
  <si>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</si>
  <si>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</si>
  <si>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</si>
  <si>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</si>
  <si>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</si>
  <si>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</si>
  <si>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</si>
  <si>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</si>
  <si>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</si>
  <si>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</si>
  <si>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</si>
  <si>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</si>
  <si>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</si>
  <si>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</si>
  <si>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</si>
  <si>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</si>
  <si>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</si>
  <si>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</si>
  <si>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</si>
  <si>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</si>
  <si>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</si>
  <si>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</si>
  <si>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</si>
  <si>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</si>
  <si>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</si>
  <si>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</si>
  <si>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</si>
  <si>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</si>
  <si>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t>Авансові внески з податку на прибуток підприємств та фінансових установ комунальної власності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</si>
  <si>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</si>
  <si>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</si>
  <si>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</si>
  <si>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</si>
  <si>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</si>
  <si>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</si>
  <si>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</si>
  <si>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</si>
  <si>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</si>
  <si>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</si>
  <si>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</si>
  <si>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</si>
  <si>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</si>
  <si>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</si>
  <si>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</si>
  <si>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</si>
  <si>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</si>
  <si>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</si>
  <si>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</si>
  <si>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</si>
  <si>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</si>
  <si>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</si>
  <si>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</si>
  <si>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</si>
  <si>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</si>
  <si>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>Довідково.</t>
  </si>
  <si>
    <t>Доходи  бюджету м. Іллічівська на  2015 рік (з врахуваням змін)</t>
  </si>
  <si>
    <t xml:space="preserve">Субвенція з державного бюджету місцевим бюджетам на проведення виборів депутатів місцевих рад та сільських, селищних, міських голів 
</t>
  </si>
  <si>
    <t>Додаток 1</t>
  </si>
  <si>
    <t>№                    від          2015р.</t>
  </si>
  <si>
    <t>Зміни до доходної частини бюджету м. Іллічівська на  2015 рік</t>
  </si>
  <si>
    <t>до рішення виконавчого комітету Іллічівської міської ради</t>
  </si>
  <si>
    <t>Керуючий справами</t>
  </si>
  <si>
    <t>І. А. Лубковський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</si>
</sst>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/>
    <xf numFmtId="0" fontId="12" fillId="0" borderId="0" xfId="0" applyFont="1"/>
    <xf numFmtId="0" fontId="9" fillId="0" borderId="0" xfId="0" applyFont="1" applyAlignment="1">
      <alignment horizontal="justify"/>
    </xf>
    <xf numFmtId="0" fontId="9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" fillId="0" borderId="0" xfId="0" applyFont="1"/>
    <xf numFmtId="0" fontId="13" fillId="0" borderId="1" xfId="0" applyFont="1" applyBorder="1" applyAlignment="1">
      <alignment horizontal="justify" vertical="top"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11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1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4" fontId="13" fillId="0" borderId="0" xfId="0" applyNumberFormat="1" applyFont="1" applyBorder="1" applyAlignment="1">
      <alignment horizontal="center" vertical="top" wrapText="1"/>
    </xf>
    <xf numFmtId="164" fontId="9" fillId="0" borderId="0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0" fillId="0" borderId="0" xfId="0" applyFont="1"/>
    <xf numFmtId="0" fontId="13" fillId="0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18" fillId="0" borderId="0" xfId="0" applyFont="1"/>
    <xf numFmtId="4" fontId="9" fillId="0" borderId="0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justify" vertical="top" wrapText="1"/>
    </xf>
    <xf numFmtId="165" fontId="14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7" fillId="2" borderId="4" xfId="0" applyNumberFormat="1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justify" wrapText="1"/>
    </xf>
    <xf numFmtId="164" fontId="16" fillId="2" borderId="1" xfId="0" applyNumberFormat="1" applyFont="1" applyFill="1" applyBorder="1" applyAlignment="1">
      <alignment horizontal="center" vertical="justify" wrapText="1"/>
    </xf>
    <xf numFmtId="164" fontId="16" fillId="2" borderId="3" xfId="0" applyNumberFormat="1" applyFont="1" applyFill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3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9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center" vertical="justify" wrapText="1"/>
    </xf>
    <xf numFmtId="164" fontId="16" fillId="2" borderId="2" xfId="0" applyNumberFormat="1" applyFont="1" applyFill="1" applyBorder="1" applyAlignment="1">
      <alignment horizontal="center" vertical="top" wrapText="1"/>
    </xf>
    <xf numFmtId="165" fontId="17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0" borderId="0" xfId="1" applyFont="1" applyAlignment="1" applyProtection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90"/>
  <sheetViews>
    <sheetView zoomScale="80" zoomScaleNormal="80" workbookViewId="0">
      <selection activeCell="A10" sqref="A10:XFD10"/>
    </sheetView>
  </sheetViews>
  <sheetFormatPr defaultRowHeight="12.75"/>
  <cols>
    <col min="1" max="1" width="15" customWidth="1"/>
    <col min="2" max="2" width="81.42578125" customWidth="1"/>
    <col min="3" max="3" width="18.42578125" customWidth="1"/>
    <col min="4" max="5" width="16.42578125" customWidth="1"/>
    <col min="6" max="6" width="18.5703125" customWidth="1"/>
  </cols>
  <sheetData>
    <row r="1" spans="1:6" ht="18.75">
      <c r="A1" s="81" t="s">
        <v>76</v>
      </c>
      <c r="B1" s="81"/>
      <c r="D1" s="82"/>
      <c r="E1" s="82"/>
      <c r="F1" s="82"/>
    </row>
    <row r="2" spans="1:6">
      <c r="A2" s="2"/>
      <c r="D2" s="83"/>
      <c r="E2" s="83"/>
      <c r="F2" s="83"/>
    </row>
    <row r="3" spans="1:6">
      <c r="A3" s="2"/>
      <c r="D3" s="77"/>
      <c r="E3" s="17"/>
    </row>
    <row r="4" spans="1:6" ht="20.25">
      <c r="A4" s="84" t="s">
        <v>77</v>
      </c>
      <c r="B4" s="84"/>
      <c r="C4" s="84"/>
      <c r="D4" s="84"/>
      <c r="E4" s="84"/>
      <c r="F4" s="84"/>
    </row>
    <row r="5" spans="1:6" ht="18.75">
      <c r="A5" s="7"/>
      <c r="B5" s="6"/>
      <c r="C5" s="6"/>
      <c r="D5" s="6"/>
      <c r="E5" s="6"/>
      <c r="F5" s="7" t="s">
        <v>19</v>
      </c>
    </row>
    <row r="6" spans="1:6" ht="18.75">
      <c r="A6" s="85" t="s">
        <v>3</v>
      </c>
      <c r="B6" s="85" t="s">
        <v>4</v>
      </c>
      <c r="C6" s="85" t="s">
        <v>1</v>
      </c>
      <c r="D6" s="85" t="s">
        <v>2</v>
      </c>
      <c r="E6" s="85"/>
      <c r="F6" s="85" t="s">
        <v>0</v>
      </c>
    </row>
    <row r="7" spans="1:6" ht="56.25">
      <c r="A7" s="86"/>
      <c r="B7" s="85"/>
      <c r="C7" s="85"/>
      <c r="D7" s="78" t="s">
        <v>0</v>
      </c>
      <c r="E7" s="78" t="s">
        <v>5</v>
      </c>
      <c r="F7" s="85"/>
    </row>
    <row r="8" spans="1:6" ht="17.25" customHeight="1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 t="s">
        <v>6</v>
      </c>
    </row>
    <row r="9" spans="1:6" ht="20.25">
      <c r="A9" s="36">
        <v>10000000</v>
      </c>
      <c r="B9" s="10" t="s">
        <v>7</v>
      </c>
      <c r="C9" s="52">
        <f>C10+C15+C17+C31</f>
        <v>253257.1</v>
      </c>
      <c r="D9" s="52" t="s">
        <v>40</v>
      </c>
      <c r="E9" s="52" t="s">
        <v>40</v>
      </c>
      <c r="F9" s="23">
        <f t="shared" ref="F9:F16" si="0">C9</f>
        <v>253257.1</v>
      </c>
    </row>
    <row r="10" spans="1:6" ht="40.5" customHeight="1">
      <c r="A10" s="74">
        <v>11000000</v>
      </c>
      <c r="B10" s="74" t="s">
        <v>54</v>
      </c>
      <c r="C10" s="72">
        <f>C11+C12</f>
        <v>138077.1</v>
      </c>
      <c r="D10" s="72" t="s">
        <v>40</v>
      </c>
      <c r="E10" s="72" t="s">
        <v>40</v>
      </c>
      <c r="F10" s="73">
        <f t="shared" si="0"/>
        <v>138077.1</v>
      </c>
    </row>
    <row r="11" spans="1:6" s="37" customFormat="1" ht="20.25">
      <c r="A11" s="22">
        <v>11010000</v>
      </c>
      <c r="B11" s="22" t="s">
        <v>34</v>
      </c>
      <c r="C11" s="53">
        <f>111400+10000+4730.1+27+8700</f>
        <v>134857.1</v>
      </c>
      <c r="D11" s="53" t="s">
        <v>40</v>
      </c>
      <c r="E11" s="53" t="s">
        <v>40</v>
      </c>
      <c r="F11" s="27">
        <f t="shared" si="0"/>
        <v>134857.1</v>
      </c>
    </row>
    <row r="12" spans="1:6" ht="20.25">
      <c r="A12" s="9">
        <v>11020000</v>
      </c>
      <c r="B12" s="9" t="s">
        <v>8</v>
      </c>
      <c r="C12" s="52">
        <f>C13+C14</f>
        <v>3220</v>
      </c>
      <c r="D12" s="52" t="s">
        <v>40</v>
      </c>
      <c r="E12" s="52" t="s">
        <v>40</v>
      </c>
      <c r="F12" s="28">
        <f t="shared" si="0"/>
        <v>3220</v>
      </c>
    </row>
    <row r="13" spans="1:6" ht="37.5">
      <c r="A13" s="8">
        <v>11020200</v>
      </c>
      <c r="B13" s="8" t="s">
        <v>30</v>
      </c>
      <c r="C13" s="54">
        <f>1765-185-20+1660</f>
        <v>3220</v>
      </c>
      <c r="D13" s="54" t="s">
        <v>40</v>
      </c>
      <c r="E13" s="54" t="s">
        <v>40</v>
      </c>
      <c r="F13" s="27">
        <f t="shared" si="0"/>
        <v>3220</v>
      </c>
    </row>
    <row r="14" spans="1:6" ht="37.5">
      <c r="A14" s="8">
        <v>11023200</v>
      </c>
      <c r="B14" s="8" t="s">
        <v>50</v>
      </c>
      <c r="C14" s="54">
        <f>400+1200+60-1660</f>
        <v>0</v>
      </c>
      <c r="D14" s="54" t="s">
        <v>40</v>
      </c>
      <c r="E14" s="54" t="s">
        <v>40</v>
      </c>
      <c r="F14" s="27">
        <f t="shared" si="0"/>
        <v>0</v>
      </c>
    </row>
    <row r="15" spans="1:6" ht="20.25">
      <c r="A15" s="50">
        <v>14000000</v>
      </c>
      <c r="B15" s="49" t="s">
        <v>52</v>
      </c>
      <c r="C15" s="56">
        <f>C16</f>
        <v>14000</v>
      </c>
      <c r="D15" s="55" t="s">
        <v>40</v>
      </c>
      <c r="E15" s="55" t="s">
        <v>40</v>
      </c>
      <c r="F15" s="28">
        <f t="shared" si="0"/>
        <v>14000</v>
      </c>
    </row>
    <row r="16" spans="1:6" ht="37.5">
      <c r="A16" s="48">
        <v>14040000</v>
      </c>
      <c r="B16" s="48" t="s">
        <v>59</v>
      </c>
      <c r="C16" s="54">
        <f>10000+3000+1000</f>
        <v>14000</v>
      </c>
      <c r="D16" s="54" t="s">
        <v>40</v>
      </c>
      <c r="E16" s="54" t="s">
        <v>40</v>
      </c>
      <c r="F16" s="24">
        <f t="shared" si="0"/>
        <v>14000</v>
      </c>
    </row>
    <row r="17" spans="1:6" s="16" customFormat="1" ht="20.25">
      <c r="A17" s="15">
        <v>18000000</v>
      </c>
      <c r="B17" s="9" t="s">
        <v>53</v>
      </c>
      <c r="C17" s="52">
        <f>C18+C30+C29</f>
        <v>100983</v>
      </c>
      <c r="D17" s="52" t="s">
        <v>40</v>
      </c>
      <c r="E17" s="52" t="s">
        <v>40</v>
      </c>
      <c r="F17" s="28">
        <f>C17</f>
        <v>100983</v>
      </c>
    </row>
    <row r="18" spans="1:6" ht="20.25">
      <c r="A18" s="9">
        <v>18010000</v>
      </c>
      <c r="B18" s="9" t="s">
        <v>51</v>
      </c>
      <c r="C18" s="52">
        <f>SUM(C19:C28)</f>
        <v>83845</v>
      </c>
      <c r="D18" s="52" t="s">
        <v>40</v>
      </c>
      <c r="E18" s="52" t="s">
        <v>40</v>
      </c>
      <c r="F18" s="28">
        <f t="shared" ref="F18:F32" si="1">C18</f>
        <v>83845</v>
      </c>
    </row>
    <row r="19" spans="1:6" s="37" customFormat="1" ht="56.25">
      <c r="A19" s="8">
        <v>18010100</v>
      </c>
      <c r="B19" s="8" t="s">
        <v>57</v>
      </c>
      <c r="C19" s="54">
        <f>17.7</f>
        <v>17.7</v>
      </c>
      <c r="D19" s="54" t="s">
        <v>40</v>
      </c>
      <c r="E19" s="54" t="s">
        <v>40</v>
      </c>
      <c r="F19" s="27">
        <f>C19</f>
        <v>17.7</v>
      </c>
    </row>
    <row r="20" spans="1:6" s="37" customFormat="1" ht="56.25">
      <c r="A20" s="8">
        <v>18010200</v>
      </c>
      <c r="B20" s="8" t="s">
        <v>58</v>
      </c>
      <c r="C20" s="54">
        <f>35.8+160</f>
        <v>195.8</v>
      </c>
      <c r="D20" s="54" t="s">
        <v>40</v>
      </c>
      <c r="E20" s="54" t="s">
        <v>40</v>
      </c>
      <c r="F20" s="27">
        <f t="shared" ref="F20:F28" si="2">C20</f>
        <v>195.8</v>
      </c>
    </row>
    <row r="21" spans="1:6" s="37" customFormat="1" ht="56.25">
      <c r="A21" s="8">
        <v>18010300</v>
      </c>
      <c r="B21" s="8" t="s">
        <v>60</v>
      </c>
      <c r="C21" s="54">
        <f>9.5-9.5</f>
        <v>0</v>
      </c>
      <c r="D21" s="54" t="s">
        <v>40</v>
      </c>
      <c r="E21" s="54" t="s">
        <v>40</v>
      </c>
      <c r="F21" s="27">
        <f t="shared" si="2"/>
        <v>0</v>
      </c>
    </row>
    <row r="22" spans="1:6" s="37" customFormat="1" ht="56.25">
      <c r="A22" s="8">
        <v>18010400</v>
      </c>
      <c r="B22" s="8" t="s">
        <v>61</v>
      </c>
      <c r="C22" s="54">
        <f>147+1900+9.5</f>
        <v>2056.5</v>
      </c>
      <c r="D22" s="54" t="s">
        <v>40</v>
      </c>
      <c r="E22" s="54" t="s">
        <v>40</v>
      </c>
      <c r="F22" s="27">
        <f t="shared" si="2"/>
        <v>2056.5</v>
      </c>
    </row>
    <row r="23" spans="1:6" s="37" customFormat="1" ht="20.25">
      <c r="A23" s="8">
        <v>18010500</v>
      </c>
      <c r="B23" s="8" t="s">
        <v>62</v>
      </c>
      <c r="C23" s="54">
        <f>26724.2+1000+1000</f>
        <v>28724.2</v>
      </c>
      <c r="D23" s="54" t="s">
        <v>40</v>
      </c>
      <c r="E23" s="54" t="s">
        <v>40</v>
      </c>
      <c r="F23" s="27">
        <f t="shared" si="2"/>
        <v>28724.2</v>
      </c>
    </row>
    <row r="24" spans="1:6" s="37" customFormat="1" ht="20.25">
      <c r="A24" s="8">
        <v>18010600</v>
      </c>
      <c r="B24" s="8" t="s">
        <v>63</v>
      </c>
      <c r="C24" s="54">
        <f>41178.2+3000+2000</f>
        <v>46178.2</v>
      </c>
      <c r="D24" s="54" t="s">
        <v>40</v>
      </c>
      <c r="E24" s="54" t="s">
        <v>40</v>
      </c>
      <c r="F24" s="27">
        <f t="shared" si="2"/>
        <v>46178.2</v>
      </c>
    </row>
    <row r="25" spans="1:6" s="37" customFormat="1" ht="20.25">
      <c r="A25" s="8">
        <v>18010700</v>
      </c>
      <c r="B25" s="8" t="s">
        <v>64</v>
      </c>
      <c r="C25" s="54">
        <v>417.6</v>
      </c>
      <c r="D25" s="54" t="s">
        <v>40</v>
      </c>
      <c r="E25" s="54" t="s">
        <v>40</v>
      </c>
      <c r="F25" s="27">
        <f t="shared" si="2"/>
        <v>417.6</v>
      </c>
    </row>
    <row r="26" spans="1:6" s="37" customFormat="1" ht="20.25">
      <c r="A26" s="8">
        <v>18010900</v>
      </c>
      <c r="B26" s="8" t="s">
        <v>65</v>
      </c>
      <c r="C26" s="54">
        <f>4080+1000</f>
        <v>5080</v>
      </c>
      <c r="D26" s="54" t="s">
        <v>40</v>
      </c>
      <c r="E26" s="54" t="s">
        <v>40</v>
      </c>
      <c r="F26" s="27">
        <f t="shared" si="2"/>
        <v>5080</v>
      </c>
    </row>
    <row r="27" spans="1:6" s="37" customFormat="1" ht="20.25">
      <c r="A27" s="8">
        <v>18011000</v>
      </c>
      <c r="B27" s="8" t="s">
        <v>66</v>
      </c>
      <c r="C27" s="54">
        <f>125+600+75</f>
        <v>800</v>
      </c>
      <c r="D27" s="54" t="s">
        <v>40</v>
      </c>
      <c r="E27" s="54" t="s">
        <v>40</v>
      </c>
      <c r="F27" s="27">
        <f t="shared" si="2"/>
        <v>800</v>
      </c>
    </row>
    <row r="28" spans="1:6" s="37" customFormat="1" ht="20.25">
      <c r="A28" s="8">
        <v>18011100</v>
      </c>
      <c r="B28" s="8" t="s">
        <v>67</v>
      </c>
      <c r="C28" s="54">
        <v>375</v>
      </c>
      <c r="D28" s="54" t="s">
        <v>40</v>
      </c>
      <c r="E28" s="54" t="s">
        <v>40</v>
      </c>
      <c r="F28" s="27">
        <f t="shared" si="2"/>
        <v>375</v>
      </c>
    </row>
    <row r="29" spans="1:6" ht="20.25">
      <c r="A29" s="15">
        <v>18030000</v>
      </c>
      <c r="B29" s="15" t="s">
        <v>55</v>
      </c>
      <c r="C29" s="55">
        <f>100-62</f>
        <v>38</v>
      </c>
      <c r="D29" s="55" t="s">
        <v>40</v>
      </c>
      <c r="E29" s="55" t="s">
        <v>40</v>
      </c>
      <c r="F29" s="28">
        <f>C29</f>
        <v>38</v>
      </c>
    </row>
    <row r="30" spans="1:6" s="16" customFormat="1" ht="20.25">
      <c r="A30" s="9">
        <v>18050000</v>
      </c>
      <c r="B30" s="9" t="s">
        <v>35</v>
      </c>
      <c r="C30" s="52">
        <f>14500+2000+600</f>
        <v>17100</v>
      </c>
      <c r="D30" s="52" t="s">
        <v>40</v>
      </c>
      <c r="E30" s="52" t="str">
        <f>D30</f>
        <v>х</v>
      </c>
      <c r="F30" s="23">
        <f t="shared" si="1"/>
        <v>17100</v>
      </c>
    </row>
    <row r="31" spans="1:6" ht="20.25">
      <c r="A31" s="15">
        <v>19000000</v>
      </c>
      <c r="B31" s="15" t="s">
        <v>36</v>
      </c>
      <c r="C31" s="55">
        <f>C32</f>
        <v>197</v>
      </c>
      <c r="D31" s="55" t="str">
        <f>D32</f>
        <v>х</v>
      </c>
      <c r="E31" s="55" t="s">
        <v>40</v>
      </c>
      <c r="F31" s="28">
        <f t="shared" si="1"/>
        <v>197</v>
      </c>
    </row>
    <row r="32" spans="1:6" ht="20.25">
      <c r="A32" s="8">
        <v>19010000</v>
      </c>
      <c r="B32" s="8" t="s">
        <v>37</v>
      </c>
      <c r="C32" s="54">
        <f>320-70-20-33</f>
        <v>197</v>
      </c>
      <c r="D32" s="54" t="s">
        <v>40</v>
      </c>
      <c r="E32" s="54" t="s">
        <v>40</v>
      </c>
      <c r="F32" s="24">
        <f t="shared" si="1"/>
        <v>197</v>
      </c>
    </row>
    <row r="33" spans="1:6" ht="20.25">
      <c r="A33" s="8">
        <v>19040000</v>
      </c>
      <c r="B33" s="8" t="s">
        <v>38</v>
      </c>
      <c r="C33" s="54">
        <v>0</v>
      </c>
      <c r="D33" s="54" t="s">
        <v>40</v>
      </c>
      <c r="E33" s="54" t="s">
        <v>40</v>
      </c>
      <c r="F33" s="24">
        <f>C33</f>
        <v>0</v>
      </c>
    </row>
    <row r="34" spans="1:6" ht="20.25">
      <c r="A34" s="36">
        <v>20000000</v>
      </c>
      <c r="B34" s="10" t="s">
        <v>9</v>
      </c>
      <c r="C34" s="52">
        <f>C35+C41+C47</f>
        <v>5967</v>
      </c>
      <c r="D34" s="52">
        <f>D47+D51</f>
        <v>8826.0220000000008</v>
      </c>
      <c r="E34" s="52">
        <f>E47</f>
        <v>920</v>
      </c>
      <c r="F34" s="23">
        <f>C34+D34</f>
        <v>14793.022000000001</v>
      </c>
    </row>
    <row r="35" spans="1:6" ht="20.25">
      <c r="A35" s="9">
        <v>21000000</v>
      </c>
      <c r="B35" s="13" t="s">
        <v>10</v>
      </c>
      <c r="C35" s="52">
        <f>C36+C37+C38+C39</f>
        <v>51</v>
      </c>
      <c r="D35" s="52" t="s">
        <v>40</v>
      </c>
      <c r="E35" s="52" t="s">
        <v>40</v>
      </c>
      <c r="F35" s="28">
        <f>C35</f>
        <v>51</v>
      </c>
    </row>
    <row r="36" spans="1:6" s="14" customFormat="1" ht="56.25">
      <c r="A36" s="8">
        <v>21010300</v>
      </c>
      <c r="B36" s="12" t="s">
        <v>20</v>
      </c>
      <c r="C36" s="54">
        <f>12-6+25</f>
        <v>31</v>
      </c>
      <c r="D36" s="54" t="s">
        <v>40</v>
      </c>
      <c r="E36" s="54" t="s">
        <v>40</v>
      </c>
      <c r="F36" s="24">
        <f>C36</f>
        <v>31</v>
      </c>
    </row>
    <row r="37" spans="1:6" ht="37.5">
      <c r="A37" s="8">
        <v>21050000</v>
      </c>
      <c r="B37" s="8" t="s">
        <v>21</v>
      </c>
      <c r="C37" s="54">
        <v>0</v>
      </c>
      <c r="D37" s="54" t="s">
        <v>40</v>
      </c>
      <c r="E37" s="54" t="s">
        <v>40</v>
      </c>
      <c r="F37" s="24">
        <f>C37</f>
        <v>0</v>
      </c>
    </row>
    <row r="38" spans="1:6" ht="75">
      <c r="A38" s="8">
        <v>21080900</v>
      </c>
      <c r="B38" s="8" t="s">
        <v>24</v>
      </c>
      <c r="C38" s="54">
        <v>0</v>
      </c>
      <c r="D38" s="54" t="s">
        <v>40</v>
      </c>
      <c r="E38" s="54" t="s">
        <v>40</v>
      </c>
      <c r="F38" s="24">
        <f>C38</f>
        <v>0</v>
      </c>
    </row>
    <row r="39" spans="1:6" ht="20.25">
      <c r="A39" s="8">
        <v>21081100</v>
      </c>
      <c r="B39" s="8" t="s">
        <v>25</v>
      </c>
      <c r="C39" s="54">
        <f>40-20</f>
        <v>20</v>
      </c>
      <c r="D39" s="54" t="s">
        <v>40</v>
      </c>
      <c r="E39" s="54" t="s">
        <v>40</v>
      </c>
      <c r="F39" s="24">
        <f>C39</f>
        <v>20</v>
      </c>
    </row>
    <row r="40" spans="1:6" ht="37.5">
      <c r="A40" s="8">
        <v>21110000</v>
      </c>
      <c r="B40" s="8" t="s">
        <v>22</v>
      </c>
      <c r="C40" s="54" t="s">
        <v>40</v>
      </c>
      <c r="D40" s="54">
        <v>0</v>
      </c>
      <c r="E40" s="54" t="s">
        <v>40</v>
      </c>
      <c r="F40" s="24">
        <f>D40</f>
        <v>0</v>
      </c>
    </row>
    <row r="41" spans="1:6" ht="37.5">
      <c r="A41" s="9">
        <v>22000000</v>
      </c>
      <c r="B41" s="9" t="s">
        <v>43</v>
      </c>
      <c r="C41" s="52">
        <f>C44+C45+C46</f>
        <v>5286</v>
      </c>
      <c r="D41" s="52" t="s">
        <v>40</v>
      </c>
      <c r="E41" s="52" t="s">
        <v>40</v>
      </c>
      <c r="F41" s="23">
        <f t="shared" ref="F41:F46" si="3">C41</f>
        <v>5286</v>
      </c>
    </row>
    <row r="42" spans="1:6" s="37" customFormat="1" ht="20.25">
      <c r="A42" s="8">
        <v>22010000</v>
      </c>
      <c r="B42" s="8" t="s">
        <v>39</v>
      </c>
      <c r="C42" s="54">
        <v>0</v>
      </c>
      <c r="D42" s="54" t="s">
        <v>40</v>
      </c>
      <c r="E42" s="54" t="s">
        <v>40</v>
      </c>
      <c r="F42" s="24">
        <f t="shared" si="3"/>
        <v>0</v>
      </c>
    </row>
    <row r="43" spans="1:6" ht="37.5">
      <c r="A43" s="22">
        <v>22010300</v>
      </c>
      <c r="B43" s="22" t="s">
        <v>42</v>
      </c>
      <c r="C43" s="53">
        <v>0</v>
      </c>
      <c r="D43" s="53" t="s">
        <v>40</v>
      </c>
      <c r="E43" s="53" t="s">
        <v>40</v>
      </c>
      <c r="F43" s="27">
        <f t="shared" si="3"/>
        <v>0</v>
      </c>
    </row>
    <row r="44" spans="1:6" s="37" customFormat="1" ht="20.25">
      <c r="A44" s="22">
        <v>22012500</v>
      </c>
      <c r="B44" s="22" t="s">
        <v>69</v>
      </c>
      <c r="C44" s="53">
        <f>200+506+1400+150</f>
        <v>2256</v>
      </c>
      <c r="D44" s="53" t="s">
        <v>40</v>
      </c>
      <c r="E44" s="53" t="s">
        <v>40</v>
      </c>
      <c r="F44" s="27">
        <f t="shared" si="3"/>
        <v>2256</v>
      </c>
    </row>
    <row r="45" spans="1:6" s="37" customFormat="1" ht="56.25">
      <c r="A45" s="22">
        <v>22080400</v>
      </c>
      <c r="B45" s="51" t="s">
        <v>56</v>
      </c>
      <c r="C45" s="53">
        <f>1450+700</f>
        <v>2150</v>
      </c>
      <c r="D45" s="53" t="s">
        <v>40</v>
      </c>
      <c r="E45" s="53" t="s">
        <v>40</v>
      </c>
      <c r="F45" s="27">
        <f t="shared" si="3"/>
        <v>2150</v>
      </c>
    </row>
    <row r="46" spans="1:6" s="37" customFormat="1" ht="20.25">
      <c r="A46" s="22">
        <v>22090000</v>
      </c>
      <c r="B46" s="22" t="s">
        <v>11</v>
      </c>
      <c r="C46" s="53">
        <f>1400-445-75</f>
        <v>880</v>
      </c>
      <c r="D46" s="53" t="s">
        <v>40</v>
      </c>
      <c r="E46" s="53" t="s">
        <v>40</v>
      </c>
      <c r="F46" s="27">
        <f t="shared" si="3"/>
        <v>880</v>
      </c>
    </row>
    <row r="47" spans="1:6" ht="20.25">
      <c r="A47" s="9">
        <v>24000000</v>
      </c>
      <c r="B47" s="11" t="s">
        <v>12</v>
      </c>
      <c r="C47" s="52">
        <f>C48</f>
        <v>630</v>
      </c>
      <c r="D47" s="52">
        <f>D49+D50</f>
        <v>1150</v>
      </c>
      <c r="E47" s="55">
        <f>E50</f>
        <v>920</v>
      </c>
      <c r="F47" s="23">
        <f>C47+D47</f>
        <v>1780</v>
      </c>
    </row>
    <row r="48" spans="1:6" ht="20.25">
      <c r="A48" s="8">
        <v>24060300</v>
      </c>
      <c r="B48" s="8" t="s">
        <v>13</v>
      </c>
      <c r="C48" s="54">
        <f>430+200</f>
        <v>630</v>
      </c>
      <c r="D48" s="54" t="s">
        <v>40</v>
      </c>
      <c r="E48" s="54" t="s">
        <v>40</v>
      </c>
      <c r="F48" s="24">
        <f>C48</f>
        <v>630</v>
      </c>
    </row>
    <row r="49" spans="1:6" ht="56.25">
      <c r="A49" s="8">
        <v>24062100</v>
      </c>
      <c r="B49" s="12" t="s">
        <v>26</v>
      </c>
      <c r="C49" s="54" t="s">
        <v>40</v>
      </c>
      <c r="D49" s="54">
        <v>230</v>
      </c>
      <c r="E49" s="54" t="s">
        <v>40</v>
      </c>
      <c r="F49" s="24">
        <f>D49</f>
        <v>230</v>
      </c>
    </row>
    <row r="50" spans="1:6" ht="37.5">
      <c r="A50" s="22">
        <v>24170000</v>
      </c>
      <c r="B50" s="22" t="s">
        <v>41</v>
      </c>
      <c r="C50" s="57" t="s">
        <v>40</v>
      </c>
      <c r="D50" s="58">
        <f>500+420</f>
        <v>920</v>
      </c>
      <c r="E50" s="59">
        <f>D50</f>
        <v>920</v>
      </c>
      <c r="F50" s="27">
        <f>D50</f>
        <v>920</v>
      </c>
    </row>
    <row r="51" spans="1:6" s="16" customFormat="1" ht="20.25">
      <c r="A51" s="9">
        <v>25000000</v>
      </c>
      <c r="B51" s="9" t="s">
        <v>14</v>
      </c>
      <c r="C51" s="52" t="s">
        <v>40</v>
      </c>
      <c r="D51" s="60">
        <f>4729.5+2512.7+433.822</f>
        <v>7676.0219999999999</v>
      </c>
      <c r="E51" s="52" t="s">
        <v>40</v>
      </c>
      <c r="F51" s="47">
        <f>D51</f>
        <v>7676.0219999999999</v>
      </c>
    </row>
    <row r="52" spans="1:6" s="16" customFormat="1" ht="20.25">
      <c r="A52" s="36">
        <v>30000000</v>
      </c>
      <c r="B52" s="9" t="s">
        <v>15</v>
      </c>
      <c r="C52" s="52">
        <f>C53</f>
        <v>21</v>
      </c>
      <c r="D52" s="52">
        <f>D53+D56</f>
        <v>1085</v>
      </c>
      <c r="E52" s="52">
        <f>E53+E56</f>
        <v>1085</v>
      </c>
      <c r="F52" s="23">
        <f>C52+D52</f>
        <v>1106</v>
      </c>
    </row>
    <row r="53" spans="1:6" s="16" customFormat="1" ht="20.25">
      <c r="A53" s="9">
        <v>31000000</v>
      </c>
      <c r="B53" s="9" t="s">
        <v>44</v>
      </c>
      <c r="C53" s="52">
        <f>C54+C55</f>
        <v>21</v>
      </c>
      <c r="D53" s="52">
        <f>D55</f>
        <v>653.80000000000007</v>
      </c>
      <c r="E53" s="52">
        <f>E55</f>
        <v>653.80000000000007</v>
      </c>
      <c r="F53" s="23">
        <f>C53+D53</f>
        <v>674.80000000000007</v>
      </c>
    </row>
    <row r="54" spans="1:6" ht="75">
      <c r="A54" s="8">
        <v>31010200</v>
      </c>
      <c r="B54" s="20" t="s">
        <v>27</v>
      </c>
      <c r="C54" s="54">
        <f>10+11</f>
        <v>21</v>
      </c>
      <c r="D54" s="54" t="s">
        <v>40</v>
      </c>
      <c r="E54" s="54" t="s">
        <v>40</v>
      </c>
      <c r="F54" s="24">
        <f>C54</f>
        <v>21</v>
      </c>
    </row>
    <row r="55" spans="1:6" ht="56.25">
      <c r="A55" s="8">
        <v>31030000</v>
      </c>
      <c r="B55" s="8" t="s">
        <v>16</v>
      </c>
      <c r="C55" s="54">
        <v>0</v>
      </c>
      <c r="D55" s="54">
        <f>980.7-326.9</f>
        <v>653.80000000000007</v>
      </c>
      <c r="E55" s="54">
        <f>D55</f>
        <v>653.80000000000007</v>
      </c>
      <c r="F55" s="24">
        <f>D55</f>
        <v>653.80000000000007</v>
      </c>
    </row>
    <row r="56" spans="1:6" s="16" customFormat="1" ht="20.25">
      <c r="A56" s="9">
        <v>33000000</v>
      </c>
      <c r="B56" s="9" t="s">
        <v>45</v>
      </c>
      <c r="C56" s="52" t="s">
        <v>40</v>
      </c>
      <c r="D56" s="52">
        <f>D57</f>
        <v>431.2</v>
      </c>
      <c r="E56" s="52">
        <f>E57</f>
        <v>431.2</v>
      </c>
      <c r="F56" s="23">
        <f>D56</f>
        <v>431.2</v>
      </c>
    </row>
    <row r="57" spans="1:6" ht="19.5" customHeight="1">
      <c r="A57" s="8">
        <v>33010000</v>
      </c>
      <c r="B57" s="8" t="s">
        <v>17</v>
      </c>
      <c r="C57" s="61" t="s">
        <v>40</v>
      </c>
      <c r="D57" s="54">
        <f>381.2+50</f>
        <v>431.2</v>
      </c>
      <c r="E57" s="54">
        <f>D57</f>
        <v>431.2</v>
      </c>
      <c r="F57" s="24">
        <f>D57</f>
        <v>431.2</v>
      </c>
    </row>
    <row r="58" spans="1:6" ht="20.25" hidden="1">
      <c r="A58" s="8">
        <v>33020000</v>
      </c>
      <c r="B58" s="8" t="s">
        <v>23</v>
      </c>
      <c r="C58" s="62"/>
      <c r="D58" s="62"/>
      <c r="E58" s="62"/>
      <c r="F58" s="25"/>
    </row>
    <row r="59" spans="1:6" ht="20.25">
      <c r="A59" s="36">
        <v>40000000</v>
      </c>
      <c r="B59" s="10" t="s">
        <v>47</v>
      </c>
      <c r="C59" s="63">
        <f>C60</f>
        <v>153272.29300000001</v>
      </c>
      <c r="D59" s="64">
        <f>D60</f>
        <v>0</v>
      </c>
      <c r="E59" s="64">
        <f>E60</f>
        <v>0</v>
      </c>
      <c r="F59" s="34">
        <f>C59+D59</f>
        <v>153272.29300000001</v>
      </c>
    </row>
    <row r="60" spans="1:6" ht="18" customHeight="1">
      <c r="A60" s="9">
        <v>41000000</v>
      </c>
      <c r="B60" s="9" t="s">
        <v>31</v>
      </c>
      <c r="C60" s="63">
        <f>C63+C61</f>
        <v>153272.29300000001</v>
      </c>
      <c r="D60" s="63">
        <f>D63</f>
        <v>0</v>
      </c>
      <c r="E60" s="64">
        <f>E63</f>
        <v>0</v>
      </c>
      <c r="F60" s="34">
        <f>C60+D60</f>
        <v>153272.29300000001</v>
      </c>
    </row>
    <row r="61" spans="1:6" ht="18.75" hidden="1">
      <c r="A61" s="45">
        <v>41020000</v>
      </c>
      <c r="B61" s="45" t="s">
        <v>48</v>
      </c>
      <c r="C61" s="64">
        <f>C62</f>
        <v>0</v>
      </c>
      <c r="D61" s="64" t="s">
        <v>40</v>
      </c>
      <c r="E61" s="64" t="s">
        <v>40</v>
      </c>
      <c r="F61" s="34">
        <f>C61</f>
        <v>0</v>
      </c>
    </row>
    <row r="62" spans="1:6" ht="56.25" hidden="1">
      <c r="A62" s="45">
        <v>41021200</v>
      </c>
      <c r="B62" s="46" t="s">
        <v>49</v>
      </c>
      <c r="C62" s="65"/>
      <c r="D62" s="65" t="s">
        <v>40</v>
      </c>
      <c r="E62" s="65" t="s">
        <v>40</v>
      </c>
      <c r="F62" s="35">
        <f>C62</f>
        <v>0</v>
      </c>
    </row>
    <row r="63" spans="1:6" ht="18.75">
      <c r="A63" s="29">
        <v>41030000</v>
      </c>
      <c r="B63" s="29" t="s">
        <v>32</v>
      </c>
      <c r="C63" s="64">
        <f>SUM(C64:C71)</f>
        <v>153272.29300000001</v>
      </c>
      <c r="D63" s="64">
        <f>SUM(D64:D69)</f>
        <v>0</v>
      </c>
      <c r="E63" s="64">
        <f>SUM(E64:E69)</f>
        <v>0</v>
      </c>
      <c r="F63" s="34">
        <f>C63+D63</f>
        <v>153272.29300000001</v>
      </c>
    </row>
    <row r="64" spans="1:6" ht="93.75">
      <c r="A64" s="75">
        <v>41030600</v>
      </c>
      <c r="B64" s="76" t="s">
        <v>70</v>
      </c>
      <c r="C64" s="66">
        <f>49746.974+11698.396</f>
        <v>61445.37</v>
      </c>
      <c r="D64" s="66" t="s">
        <v>40</v>
      </c>
      <c r="E64" s="66" t="str">
        <f>D64</f>
        <v>х</v>
      </c>
      <c r="F64" s="35">
        <f>C64</f>
        <v>61445.37</v>
      </c>
    </row>
    <row r="65" spans="1:50" ht="93.75">
      <c r="A65" s="75">
        <v>41030800</v>
      </c>
      <c r="B65" s="76" t="s">
        <v>71</v>
      </c>
      <c r="C65" s="66">
        <f>15765.2+14264.3</f>
        <v>30029.5</v>
      </c>
      <c r="D65" s="66" t="s">
        <v>40</v>
      </c>
      <c r="E65" s="66" t="s">
        <v>40</v>
      </c>
      <c r="F65" s="35">
        <f t="shared" ref="F65:F68" si="4">C65</f>
        <v>30029.5</v>
      </c>
    </row>
    <row r="66" spans="1:50" ht="225">
      <c r="A66" s="75">
        <v>41030900</v>
      </c>
      <c r="B66" s="76" t="s">
        <v>72</v>
      </c>
      <c r="C66" s="66">
        <f>1638.42+576.08-914.81-200</f>
        <v>1099.69</v>
      </c>
      <c r="D66" s="66" t="s">
        <v>40</v>
      </c>
      <c r="E66" s="66" t="s">
        <v>40</v>
      </c>
      <c r="F66" s="35">
        <f t="shared" si="4"/>
        <v>1099.69</v>
      </c>
    </row>
    <row r="67" spans="1:50" ht="56.25">
      <c r="A67" s="75">
        <v>41031000</v>
      </c>
      <c r="B67" s="76" t="s">
        <v>73</v>
      </c>
      <c r="C67" s="66">
        <v>34.366</v>
      </c>
      <c r="D67" s="66" t="s">
        <v>40</v>
      </c>
      <c r="E67" s="66" t="s">
        <v>40</v>
      </c>
      <c r="F67" s="35">
        <f t="shared" si="4"/>
        <v>34.366</v>
      </c>
    </row>
    <row r="68" spans="1:50" ht="18.75">
      <c r="A68" s="46">
        <v>41033900</v>
      </c>
      <c r="B68" s="46" t="s">
        <v>68</v>
      </c>
      <c r="C68" s="66">
        <f>57225.1+2135.5+140.3</f>
        <v>59500.9</v>
      </c>
      <c r="D68" s="66" t="s">
        <v>40</v>
      </c>
      <c r="E68" s="66" t="s">
        <v>40</v>
      </c>
      <c r="F68" s="35">
        <f t="shared" si="4"/>
        <v>59500.9</v>
      </c>
    </row>
    <row r="69" spans="1:50" ht="112.5">
      <c r="A69" s="75">
        <v>41035800</v>
      </c>
      <c r="B69" s="76" t="s">
        <v>74</v>
      </c>
      <c r="C69" s="66">
        <f>212.712+62.812</f>
        <v>275.524</v>
      </c>
      <c r="D69" s="66" t="s">
        <v>40</v>
      </c>
      <c r="E69" s="66" t="s">
        <v>40</v>
      </c>
      <c r="F69" s="35">
        <f>C69</f>
        <v>275.524</v>
      </c>
    </row>
    <row r="70" spans="1:50" ht="59.25" customHeight="1">
      <c r="A70" s="75">
        <v>41037000</v>
      </c>
      <c r="B70" s="76" t="s">
        <v>78</v>
      </c>
      <c r="C70" s="66">
        <v>693.64300000000003</v>
      </c>
      <c r="D70" s="66" t="s">
        <v>40</v>
      </c>
      <c r="E70" s="66" t="s">
        <v>40</v>
      </c>
      <c r="F70" s="35">
        <f t="shared" ref="F70" si="5">C70</f>
        <v>693.64300000000003</v>
      </c>
    </row>
    <row r="71" spans="1:50" ht="75">
      <c r="A71" s="75">
        <v>41039700</v>
      </c>
      <c r="B71" s="76" t="s">
        <v>75</v>
      </c>
      <c r="C71" s="66">
        <v>193.3</v>
      </c>
      <c r="D71" s="66" t="s">
        <v>40</v>
      </c>
      <c r="E71" s="66" t="s">
        <v>40</v>
      </c>
      <c r="F71" s="35">
        <f>C71</f>
        <v>193.3</v>
      </c>
    </row>
    <row r="72" spans="1:50" s="16" customFormat="1" ht="20.25">
      <c r="A72" s="39">
        <v>50000000</v>
      </c>
      <c r="B72" s="38" t="s">
        <v>46</v>
      </c>
      <c r="C72" s="67" t="s">
        <v>40</v>
      </c>
      <c r="D72" s="68">
        <f>D73</f>
        <v>1.9</v>
      </c>
      <c r="E72" s="67" t="s">
        <v>40</v>
      </c>
      <c r="F72" s="26">
        <f>D72</f>
        <v>1.9</v>
      </c>
    </row>
    <row r="73" spans="1:50" ht="56.25">
      <c r="A73" s="22">
        <v>50110000</v>
      </c>
      <c r="B73" s="22" t="s">
        <v>18</v>
      </c>
      <c r="C73" s="69" t="s">
        <v>40</v>
      </c>
      <c r="D73" s="58">
        <f>5-3.1</f>
        <v>1.9</v>
      </c>
      <c r="E73" s="70" t="s">
        <v>40</v>
      </c>
      <c r="F73" s="27">
        <f>D73</f>
        <v>1.9</v>
      </c>
    </row>
    <row r="74" spans="1:50" s="43" customFormat="1" ht="20.25">
      <c r="A74" s="40"/>
      <c r="B74" s="41" t="s">
        <v>33</v>
      </c>
      <c r="C74" s="71">
        <f>C9+C34+C52+C59</f>
        <v>412517.39300000004</v>
      </c>
      <c r="D74" s="71">
        <f>D34+D52+D59+D72</f>
        <v>9912.9220000000005</v>
      </c>
      <c r="E74" s="71">
        <f>E34+E52</f>
        <v>2005</v>
      </c>
      <c r="F74" s="42">
        <f>C74+D74</f>
        <v>422430.31500000006</v>
      </c>
    </row>
    <row r="75" spans="1:50" s="21" customFormat="1" ht="18.75">
      <c r="A75" s="30"/>
      <c r="B75" s="31"/>
      <c r="C75" s="32"/>
      <c r="D75" s="33"/>
      <c r="E75" s="33"/>
      <c r="F75" s="44"/>
    </row>
    <row r="76" spans="1:50" s="19" customFormat="1" ht="18.75">
      <c r="A76" s="19" t="s">
        <v>28</v>
      </c>
      <c r="D76" s="19" t="s">
        <v>29</v>
      </c>
    </row>
    <row r="77" spans="1:50" ht="15.75">
      <c r="A77" s="4"/>
      <c r="B77" s="5"/>
      <c r="C77" s="5"/>
      <c r="D77" s="5"/>
      <c r="E77" s="5"/>
      <c r="F77" s="5"/>
    </row>
    <row r="78" spans="1:50" s="6" customFormat="1" ht="18.75">
      <c r="A78" s="18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</row>
    <row r="79" spans="1:50" ht="15.75">
      <c r="A79" s="4"/>
      <c r="B79" s="5"/>
      <c r="C79" s="5"/>
      <c r="D79" s="5"/>
      <c r="E79" s="5"/>
      <c r="F79" s="5"/>
    </row>
    <row r="80" spans="1:50" ht="15.75">
      <c r="A80" s="4"/>
      <c r="B80" s="5"/>
      <c r="C80" s="5"/>
      <c r="D80" s="5"/>
      <c r="E80" s="5"/>
      <c r="F80" s="5"/>
    </row>
    <row r="81" spans="1:6" ht="15.75">
      <c r="A81" s="4"/>
      <c r="B81" s="5"/>
      <c r="C81" s="5"/>
      <c r="D81" s="5"/>
      <c r="E81" s="5"/>
      <c r="F81" s="5"/>
    </row>
    <row r="82" spans="1:6" ht="15.75">
      <c r="A82" s="4"/>
      <c r="B82" s="5"/>
      <c r="C82" s="5"/>
      <c r="D82" s="5"/>
      <c r="E82" s="5"/>
      <c r="F82" s="5"/>
    </row>
    <row r="83" spans="1:6" ht="15.75">
      <c r="A83" s="4"/>
      <c r="B83" s="5"/>
      <c r="C83" s="5"/>
      <c r="D83" s="5"/>
      <c r="E83" s="5"/>
      <c r="F83" s="5"/>
    </row>
    <row r="84" spans="1:6" ht="15.75">
      <c r="A84" s="4"/>
      <c r="B84" s="5"/>
      <c r="C84" s="5"/>
      <c r="D84" s="5"/>
      <c r="E84" s="5"/>
      <c r="F84" s="5"/>
    </row>
    <row r="85" spans="1:6" ht="15.75">
      <c r="A85" s="4"/>
      <c r="B85" s="5"/>
      <c r="C85" s="5"/>
      <c r="D85" s="5"/>
      <c r="E85" s="5"/>
      <c r="F85" s="5"/>
    </row>
    <row r="86" spans="1:6" ht="13.5">
      <c r="A86" s="3"/>
    </row>
    <row r="90" spans="1:6">
      <c r="A90" s="1"/>
    </row>
  </sheetData>
  <mergeCells count="9">
    <mergeCell ref="A1:B1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90" location="_ftnref1" display="_ftnref1"/>
  </hyperlinks>
  <pageMargins left="0.15748031496062992" right="0.11811023622047245" top="0.15748031496062992" bottom="0.19685039370078741" header="0.15748031496062992" footer="0.15748031496062992"/>
  <pageSetup paperSize="9" scale="62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X35"/>
  <sheetViews>
    <sheetView tabSelected="1" zoomScale="80" zoomScaleNormal="80" workbookViewId="0">
      <selection activeCell="D22" sqref="D22"/>
    </sheetView>
  </sheetViews>
  <sheetFormatPr defaultRowHeight="12.75"/>
  <cols>
    <col min="1" max="1" width="15" customWidth="1"/>
    <col min="2" max="2" width="48.140625" customWidth="1"/>
    <col min="3" max="3" width="18.42578125" customWidth="1"/>
    <col min="4" max="5" width="16.42578125" customWidth="1"/>
    <col min="6" max="6" width="18.5703125" customWidth="1"/>
  </cols>
  <sheetData>
    <row r="1" spans="1:6" ht="18.75">
      <c r="A1" s="81"/>
      <c r="B1" s="81"/>
      <c r="D1" s="87" t="s">
        <v>79</v>
      </c>
      <c r="E1" s="87"/>
      <c r="F1" s="87"/>
    </row>
    <row r="2" spans="1:6">
      <c r="A2" s="2"/>
      <c r="D2" s="83" t="s">
        <v>82</v>
      </c>
      <c r="E2" s="83"/>
      <c r="F2" s="83"/>
    </row>
    <row r="3" spans="1:6">
      <c r="A3" s="2"/>
      <c r="D3" s="79" t="s">
        <v>80</v>
      </c>
      <c r="E3" s="79"/>
      <c r="F3" s="79"/>
    </row>
    <row r="4" spans="1:6">
      <c r="A4" s="2"/>
      <c r="D4" s="79"/>
      <c r="E4" s="17"/>
    </row>
    <row r="5" spans="1:6" ht="20.25">
      <c r="A5" s="84" t="s">
        <v>81</v>
      </c>
      <c r="B5" s="84"/>
      <c r="C5" s="84"/>
      <c r="D5" s="84"/>
      <c r="E5" s="84"/>
      <c r="F5" s="84"/>
    </row>
    <row r="6" spans="1:6" ht="18.75">
      <c r="A6" s="7"/>
      <c r="B6" s="6"/>
      <c r="C6" s="6"/>
      <c r="D6" s="6"/>
      <c r="E6" s="6"/>
      <c r="F6" s="7" t="s">
        <v>19</v>
      </c>
    </row>
    <row r="7" spans="1:6" ht="18.75">
      <c r="A7" s="85" t="s">
        <v>3</v>
      </c>
      <c r="B7" s="85" t="s">
        <v>4</v>
      </c>
      <c r="C7" s="85" t="s">
        <v>1</v>
      </c>
      <c r="D7" s="85" t="s">
        <v>2</v>
      </c>
      <c r="E7" s="85"/>
      <c r="F7" s="85" t="s">
        <v>0</v>
      </c>
    </row>
    <row r="8" spans="1:6" ht="56.25">
      <c r="A8" s="86"/>
      <c r="B8" s="85"/>
      <c r="C8" s="85"/>
      <c r="D8" s="80" t="s">
        <v>0</v>
      </c>
      <c r="E8" s="80" t="s">
        <v>5</v>
      </c>
      <c r="F8" s="85"/>
    </row>
    <row r="9" spans="1:6" ht="18.75">
      <c r="A9" s="80">
        <v>1</v>
      </c>
      <c r="B9" s="80">
        <v>2</v>
      </c>
      <c r="C9" s="80">
        <v>3</v>
      </c>
      <c r="D9" s="80">
        <v>4</v>
      </c>
      <c r="E9" s="80">
        <v>5</v>
      </c>
      <c r="F9" s="80" t="s">
        <v>6</v>
      </c>
    </row>
    <row r="10" spans="1:6" ht="20.25">
      <c r="A10" s="36">
        <v>10000000</v>
      </c>
      <c r="B10" s="10" t="s">
        <v>7</v>
      </c>
      <c r="C10" s="52">
        <f>C11</f>
        <v>0</v>
      </c>
      <c r="D10" s="52" t="s">
        <v>40</v>
      </c>
      <c r="E10" s="52" t="s">
        <v>40</v>
      </c>
      <c r="F10" s="23">
        <f t="shared" ref="F10:F14" si="0">C10</f>
        <v>0</v>
      </c>
    </row>
    <row r="11" spans="1:6" ht="40.5" customHeight="1">
      <c r="A11" s="74">
        <v>11000000</v>
      </c>
      <c r="B11" s="74" t="s">
        <v>54</v>
      </c>
      <c r="C11" s="72">
        <f>C12</f>
        <v>0</v>
      </c>
      <c r="D11" s="72" t="s">
        <v>40</v>
      </c>
      <c r="E11" s="72" t="s">
        <v>40</v>
      </c>
      <c r="F11" s="73">
        <f t="shared" si="0"/>
        <v>0</v>
      </c>
    </row>
    <row r="12" spans="1:6" ht="20.25">
      <c r="A12" s="9">
        <v>11020000</v>
      </c>
      <c r="B12" s="9" t="s">
        <v>8</v>
      </c>
      <c r="C12" s="52">
        <f>C13+C14</f>
        <v>0</v>
      </c>
      <c r="D12" s="52" t="s">
        <v>40</v>
      </c>
      <c r="E12" s="52" t="s">
        <v>40</v>
      </c>
      <c r="F12" s="28">
        <f t="shared" si="0"/>
        <v>0</v>
      </c>
    </row>
    <row r="13" spans="1:6" ht="61.5" customHeight="1">
      <c r="A13" s="8">
        <v>11020200</v>
      </c>
      <c r="B13" s="8" t="s">
        <v>30</v>
      </c>
      <c r="C13" s="54">
        <f>1660</f>
        <v>1660</v>
      </c>
      <c r="D13" s="54" t="s">
        <v>40</v>
      </c>
      <c r="E13" s="54" t="s">
        <v>40</v>
      </c>
      <c r="F13" s="27">
        <f t="shared" si="0"/>
        <v>1660</v>
      </c>
    </row>
    <row r="14" spans="1:6" ht="54.75" customHeight="1">
      <c r="A14" s="8">
        <v>11023200</v>
      </c>
      <c r="B14" s="8" t="s">
        <v>50</v>
      </c>
      <c r="C14" s="54">
        <f>-1660</f>
        <v>-1660</v>
      </c>
      <c r="D14" s="54" t="s">
        <v>40</v>
      </c>
      <c r="E14" s="54" t="s">
        <v>40</v>
      </c>
      <c r="F14" s="27">
        <f t="shared" si="0"/>
        <v>-1660</v>
      </c>
    </row>
    <row r="15" spans="1:6" ht="20.25">
      <c r="A15" s="36">
        <v>40000000</v>
      </c>
      <c r="B15" s="10" t="s">
        <v>47</v>
      </c>
      <c r="C15" s="63">
        <f t="shared" ref="C15:E16" si="1">C16</f>
        <v>140.30000000000001</v>
      </c>
      <c r="D15" s="64">
        <f t="shared" si="1"/>
        <v>0</v>
      </c>
      <c r="E15" s="64">
        <f t="shared" si="1"/>
        <v>0</v>
      </c>
      <c r="F15" s="34">
        <f>C15+D15</f>
        <v>140.30000000000001</v>
      </c>
    </row>
    <row r="16" spans="1:6" ht="18.75">
      <c r="A16" s="9">
        <v>41000000</v>
      </c>
      <c r="B16" s="9" t="s">
        <v>31</v>
      </c>
      <c r="C16" s="63">
        <f t="shared" si="1"/>
        <v>140.30000000000001</v>
      </c>
      <c r="D16" s="63">
        <f t="shared" si="1"/>
        <v>0</v>
      </c>
      <c r="E16" s="64">
        <f t="shared" si="1"/>
        <v>0</v>
      </c>
      <c r="F16" s="34">
        <f>C16+D16</f>
        <v>140.30000000000001</v>
      </c>
    </row>
    <row r="17" spans="1:50" ht="18.75">
      <c r="A17" s="29">
        <v>41030000</v>
      </c>
      <c r="B17" s="29" t="s">
        <v>32</v>
      </c>
      <c r="C17" s="64">
        <f>SUM(C18:C18)</f>
        <v>140.30000000000001</v>
      </c>
      <c r="D17" s="64">
        <f>SUM(D18:D18)</f>
        <v>0</v>
      </c>
      <c r="E17" s="64">
        <f>SUM(E18:E18)</f>
        <v>0</v>
      </c>
      <c r="F17" s="34">
        <f>C17+D17</f>
        <v>140.30000000000001</v>
      </c>
    </row>
    <row r="18" spans="1:50" ht="38.25" customHeight="1">
      <c r="A18" s="46">
        <v>41033900</v>
      </c>
      <c r="B18" s="46" t="s">
        <v>68</v>
      </c>
      <c r="C18" s="66">
        <v>140.30000000000001</v>
      </c>
      <c r="D18" s="66" t="s">
        <v>40</v>
      </c>
      <c r="E18" s="66" t="s">
        <v>40</v>
      </c>
      <c r="F18" s="35">
        <f t="shared" ref="F18" si="2">C18</f>
        <v>140.30000000000001</v>
      </c>
    </row>
    <row r="19" spans="1:50" s="43" customFormat="1" ht="20.25">
      <c r="A19" s="40"/>
      <c r="B19" s="41" t="s">
        <v>33</v>
      </c>
      <c r="C19" s="71">
        <f>C10+C15</f>
        <v>140.30000000000001</v>
      </c>
      <c r="D19" s="71">
        <f>D15</f>
        <v>0</v>
      </c>
      <c r="E19" s="71">
        <f>E15</f>
        <v>0</v>
      </c>
      <c r="F19" s="42">
        <f>C19+D19</f>
        <v>140.30000000000001</v>
      </c>
    </row>
    <row r="20" spans="1:50" s="21" customFormat="1" ht="18.75">
      <c r="A20" s="30"/>
      <c r="B20" s="31"/>
      <c r="C20" s="32"/>
      <c r="D20" s="33"/>
      <c r="E20" s="33"/>
      <c r="F20" s="44"/>
    </row>
    <row r="21" spans="1:50" s="19" customFormat="1" ht="18.75">
      <c r="A21" s="19" t="s">
        <v>83</v>
      </c>
      <c r="D21" s="19" t="s">
        <v>84</v>
      </c>
    </row>
    <row r="22" spans="1:50" ht="15.75">
      <c r="A22" s="4"/>
      <c r="B22" s="5"/>
      <c r="C22" s="5"/>
      <c r="D22" s="5"/>
      <c r="E22" s="5"/>
      <c r="F22" s="5"/>
    </row>
    <row r="23" spans="1:50" s="6" customFormat="1" ht="18.75">
      <c r="A23" s="18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</row>
    <row r="24" spans="1:50" ht="15.75">
      <c r="A24" s="4"/>
      <c r="B24" s="5"/>
      <c r="C24" s="5"/>
      <c r="D24" s="5"/>
      <c r="E24" s="5"/>
      <c r="F24" s="5"/>
    </row>
    <row r="25" spans="1:50" ht="15.75">
      <c r="A25" s="4"/>
      <c r="B25" s="5"/>
      <c r="C25" s="5"/>
      <c r="D25" s="5"/>
      <c r="E25" s="5"/>
      <c r="F25" s="5"/>
    </row>
    <row r="26" spans="1:50" ht="15.75">
      <c r="A26" s="4"/>
      <c r="B26" s="5"/>
      <c r="C26" s="5"/>
      <c r="D26" s="5"/>
      <c r="E26" s="5"/>
      <c r="F26" s="5"/>
    </row>
    <row r="27" spans="1:50" ht="15.75">
      <c r="A27" s="4"/>
      <c r="B27" s="5"/>
      <c r="C27" s="5"/>
      <c r="D27" s="5"/>
      <c r="E27" s="5"/>
      <c r="F27" s="5"/>
    </row>
    <row r="28" spans="1:50" ht="15.75">
      <c r="A28" s="4"/>
      <c r="B28" s="5"/>
      <c r="C28" s="5"/>
      <c r="D28" s="5"/>
      <c r="E28" s="5"/>
      <c r="F28" s="5"/>
    </row>
    <row r="29" spans="1:50" ht="15.75">
      <c r="A29" s="4"/>
      <c r="B29" s="5"/>
      <c r="C29" s="5"/>
      <c r="D29" s="5"/>
      <c r="E29" s="5"/>
      <c r="F29" s="5"/>
    </row>
    <row r="30" spans="1:50" ht="15.75">
      <c r="A30" s="4"/>
      <c r="B30" s="5"/>
      <c r="C30" s="5"/>
      <c r="D30" s="5"/>
      <c r="E30" s="5"/>
      <c r="F30" s="5"/>
    </row>
    <row r="31" spans="1:50" ht="13.5">
      <c r="A31" s="3"/>
    </row>
    <row r="35" spans="1:1">
      <c r="A35" s="1"/>
    </row>
  </sheetData>
  <mergeCells count="9">
    <mergeCell ref="A1:B1"/>
    <mergeCell ref="D1:F1"/>
    <mergeCell ref="D2:F2"/>
    <mergeCell ref="A5:F5"/>
    <mergeCell ref="A7:A8"/>
    <mergeCell ref="B7:B8"/>
    <mergeCell ref="C7:C8"/>
    <mergeCell ref="D7:E7"/>
    <mergeCell ref="F7:F8"/>
  </mergeCells>
  <hyperlinks>
    <hyperlink ref="A35" location="_ftnref1" display="_ftnref1"/>
  </hyperlinks>
  <pageMargins left="0.82" right="0.11811023622047245" top="0.94488188976377963" bottom="0.19685039370078741" header="0.17" footer="0.15748031496062992"/>
  <pageSetup paperSize="9" scale="6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зі змінами листопада 2015р.</vt:lpstr>
      <vt:lpstr>зміни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2015-11-12T15:27:42Z</cp:lastPrinted>
  <dcterms:created xsi:type="dcterms:W3CDTF">2004-11-09T10:24:06Z</dcterms:created>
  <dcterms:modified xsi:type="dcterms:W3CDTF">2015-11-12T15:29:14Z</dcterms:modified>
</cp:coreProperties>
</file>