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1340" windowHeight="5025" activeTab="1"/>
  </bookViews>
  <sheets>
    <sheet name="розрахунок доходів" sheetId="1" r:id="rId1"/>
    <sheet name="розрахунок на 2015 рік" sheetId="2" r:id="rId2"/>
  </sheets>
  <definedNames>
    <definedName name="_xlnm.Print_Titles" localSheetId="0">'розрахунок доходів'!$4:$4</definedName>
    <definedName name="_xlnm.Print_Titles" localSheetId="1">'розрахунок на 2015 рік'!$3:$5</definedName>
  </definedNames>
  <calcPr calcId="125725"/>
</workbook>
</file>

<file path=xl/calcChain.xml><?xml version="1.0" encoding="utf-8"?>
<calcChain xmlns="http://schemas.openxmlformats.org/spreadsheetml/2006/main">
  <c r="G44" i="2"/>
  <c r="G43"/>
  <c r="G35"/>
  <c r="G33"/>
  <c r="G22" l="1"/>
  <c r="G19"/>
  <c r="G11"/>
  <c r="G9" s="1"/>
  <c r="G8"/>
  <c r="L13"/>
  <c r="O17"/>
  <c r="N17"/>
  <c r="L17"/>
  <c r="O10"/>
  <c r="N10"/>
  <c r="L10"/>
  <c r="I9"/>
  <c r="E35" l="1"/>
  <c r="J35" s="1"/>
  <c r="E33"/>
  <c r="K33" s="1"/>
  <c r="E28"/>
  <c r="I8"/>
  <c r="O51"/>
  <c r="N51"/>
  <c r="M51"/>
  <c r="L51"/>
  <c r="K51"/>
  <c r="J51"/>
  <c r="L45"/>
  <c r="J45"/>
  <c r="I40"/>
  <c r="G40"/>
  <c r="C40"/>
  <c r="N43"/>
  <c r="M42"/>
  <c r="L42"/>
  <c r="K42"/>
  <c r="J42"/>
  <c r="C36"/>
  <c r="L38"/>
  <c r="J38"/>
  <c r="K38"/>
  <c r="I30"/>
  <c r="G30"/>
  <c r="C30"/>
  <c r="O44"/>
  <c r="N44"/>
  <c r="M44"/>
  <c r="L44"/>
  <c r="K44"/>
  <c r="J44"/>
  <c r="O45"/>
  <c r="N45"/>
  <c r="M45"/>
  <c r="K45"/>
  <c r="O43"/>
  <c r="M43"/>
  <c r="L43"/>
  <c r="K43"/>
  <c r="J43"/>
  <c r="L37"/>
  <c r="K37"/>
  <c r="J37"/>
  <c r="O33"/>
  <c r="O34"/>
  <c r="O35"/>
  <c r="N33"/>
  <c r="N34"/>
  <c r="N35"/>
  <c r="M34"/>
  <c r="L31"/>
  <c r="K31"/>
  <c r="J31"/>
  <c r="L32"/>
  <c r="L34"/>
  <c r="K32"/>
  <c r="K34"/>
  <c r="J32"/>
  <c r="J34"/>
  <c r="C28"/>
  <c r="L24"/>
  <c r="M24"/>
  <c r="N24"/>
  <c r="O24"/>
  <c r="G46" l="1"/>
  <c r="K35"/>
  <c r="L35"/>
  <c r="J33"/>
  <c r="L33"/>
  <c r="C46"/>
  <c r="C47" s="1"/>
  <c r="M35"/>
  <c r="E30"/>
  <c r="J30" s="1"/>
  <c r="M33"/>
  <c r="N40"/>
  <c r="O40"/>
  <c r="J28"/>
  <c r="O30"/>
  <c r="N30"/>
  <c r="L30" l="1"/>
  <c r="M30"/>
  <c r="K30"/>
  <c r="J24"/>
  <c r="K24"/>
  <c r="J20"/>
  <c r="K20"/>
  <c r="L20"/>
  <c r="N20"/>
  <c r="O20"/>
  <c r="O8"/>
  <c r="O11"/>
  <c r="O12"/>
  <c r="O16"/>
  <c r="O18"/>
  <c r="O19"/>
  <c r="O23"/>
  <c r="O22"/>
  <c r="O25"/>
  <c r="O27"/>
  <c r="N8"/>
  <c r="N11"/>
  <c r="N12"/>
  <c r="N14"/>
  <c r="N15"/>
  <c r="N16"/>
  <c r="N18"/>
  <c r="N19"/>
  <c r="N23"/>
  <c r="N26"/>
  <c r="N22"/>
  <c r="N25"/>
  <c r="N27"/>
  <c r="N21"/>
  <c r="M8"/>
  <c r="M11"/>
  <c r="M18"/>
  <c r="M19"/>
  <c r="M23"/>
  <c r="M22"/>
  <c r="M25"/>
  <c r="M27"/>
  <c r="L8"/>
  <c r="L11"/>
  <c r="L12"/>
  <c r="L15"/>
  <c r="L16"/>
  <c r="L18"/>
  <c r="L19"/>
  <c r="L23"/>
  <c r="L26"/>
  <c r="L22"/>
  <c r="L25"/>
  <c r="L27"/>
  <c r="L21"/>
  <c r="K8"/>
  <c r="K11"/>
  <c r="K15"/>
  <c r="K18"/>
  <c r="K19"/>
  <c r="K23"/>
  <c r="K22"/>
  <c r="K25"/>
  <c r="K27"/>
  <c r="J8"/>
  <c r="J11"/>
  <c r="J15"/>
  <c r="J18"/>
  <c r="J19"/>
  <c r="J23"/>
  <c r="J26"/>
  <c r="J22"/>
  <c r="J25"/>
  <c r="J27"/>
  <c r="I28" l="1"/>
  <c r="M7"/>
  <c r="L7"/>
  <c r="G7"/>
  <c r="K7"/>
  <c r="J7"/>
  <c r="E40"/>
  <c r="I36"/>
  <c r="I46" s="1"/>
  <c r="E36"/>
  <c r="F8" i="1"/>
  <c r="G63"/>
  <c r="G62"/>
  <c r="G41"/>
  <c r="G43"/>
  <c r="G42"/>
  <c r="F51"/>
  <c r="G51" s="1"/>
  <c r="D51"/>
  <c r="F47"/>
  <c r="G47" s="1"/>
  <c r="D47"/>
  <c r="F41"/>
  <c r="F56" s="1"/>
  <c r="G56" s="1"/>
  <c r="D41"/>
  <c r="D56" s="1"/>
  <c r="D57" s="1"/>
  <c r="D39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13"/>
  <c r="G14"/>
  <c r="G15"/>
  <c r="G16"/>
  <c r="F12"/>
  <c r="D12"/>
  <c r="G9"/>
  <c r="G10"/>
  <c r="G11"/>
  <c r="G7"/>
  <c r="G6"/>
  <c r="I47" i="2" l="1"/>
  <c r="I50" s="1"/>
  <c r="J36"/>
  <c r="E46"/>
  <c r="M46" s="1"/>
  <c r="N46"/>
  <c r="O46"/>
  <c r="J40"/>
  <c r="K40"/>
  <c r="M40"/>
  <c r="L40"/>
  <c r="L36"/>
  <c r="N7"/>
  <c r="G28"/>
  <c r="K28"/>
  <c r="O7"/>
  <c r="F39" i="1"/>
  <c r="G8"/>
  <c r="G12"/>
  <c r="N28" i="2" l="1"/>
  <c r="G47"/>
  <c r="K46"/>
  <c r="J46"/>
  <c r="E47"/>
  <c r="E50" s="1"/>
  <c r="L46"/>
  <c r="O28"/>
  <c r="M28"/>
  <c r="L28"/>
  <c r="G39" i="1"/>
  <c r="G64" s="1"/>
  <c r="F57"/>
  <c r="G57" s="1"/>
  <c r="G50" i="2" l="1"/>
  <c r="O50" s="1"/>
  <c r="L50"/>
  <c r="M50"/>
  <c r="O47"/>
  <c r="N47"/>
  <c r="J47"/>
  <c r="K47"/>
  <c r="M47"/>
  <c r="L47"/>
  <c r="N50" l="1"/>
</calcChain>
</file>

<file path=xl/sharedStrings.xml><?xml version="1.0" encoding="utf-8"?>
<sst xmlns="http://schemas.openxmlformats.org/spreadsheetml/2006/main" count="211" uniqueCount="139">
  <si>
    <t>Збір за провадження деяких видів підприємницької діяльності</t>
  </si>
  <si>
    <t>Податок на доходи фізичних осіб</t>
  </si>
  <si>
    <t>КБКД</t>
  </si>
  <si>
    <t>Назва податку з урахуванням змін до бюджетного кодексу</t>
  </si>
  <si>
    <t xml:space="preserve">Державне мито, що належить відповідним бюджетам. </t>
  </si>
  <si>
    <r>
      <t>Акцизний податок з реалізації через роздрібну торговельну мережу пива, алкогольних напоїв, тютюнових виробів нафтопродуктів, біодизелю та скрапленого газу,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що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зараховується до бюджетів об'єднаних територіальних громад, міських бюджетів;</t>
    </r>
  </si>
  <si>
    <t>10 відсотків податку на прибуток підприємств (крім податку на прибуток підприємств державної власності та податку, визначеного пунктом 18 цієї частини статті та пунктами 1-2 та 2 частини першої статей 66 та 69 цього Кодексу відповідно), який зараховується до бюджету міста Києва;</t>
  </si>
  <si>
    <t>Податок на прибуток підприємств та фінансових установ комунальної власності. асновником яких є районні, міські ради, бюджети об'єднаних територіальних громад</t>
  </si>
  <si>
    <t>Плата за землю, що зараховується до бюджетів місцевого самоврядування</t>
  </si>
  <si>
    <t>Фіксований сільськогосподарський податок, що зараховується до бюджетів місцевого самоврядування;</t>
  </si>
  <si>
    <t>Плата за ліцензії на певні види господарської діяльності та сертифікати, що видаються, виконавчими органами відповідних місцевих рад, яка зараховується відповідно до бюджетів місцевого самоврядування;</t>
  </si>
  <si>
    <t>Плата за ліцензії та сертифікати, що зараховується до бюджету міських бюджетів міст Києва та Севастополя ліцензіатами за місцем здійснення діяльності;</t>
  </si>
  <si>
    <t>Плата за ліцензії на виробництво спирту етилового, коньячного і плодового, спирту етилового ректифікованого виноградного, спирту етилового ректифікованого плодового, спирту-сирцю виноградного, спирту-сирцю плодового, алкогольних напоїв та тютюнових виробів, що зараховується до міських бюджетів міст Києва та Севастополя ліцензіатами за місцем здійснення діяльності;</t>
  </si>
  <si>
    <t>Плата за ліцензії на право експорту, імпорту та оптової торгівлі спиртом етиловим, коньячним та плодовим, спиртом етиловим ректифікованим виноградним, спиртом етиловим ректифікованим плодовим, спиртом-сирцем виноградним, спиртом-сирцем плодовим, що зараховується до міських бюджетів міст Києва та Севастополя ліцензіатами за місцем здійснення діяльності;</t>
  </si>
  <si>
    <t>плата за ліцензії на право експорту, імпорту алкогольних напоїв та тютюнових виробів, що зараховується до міських бюджетів міст Києва та Севастополя ліцензіатами за місцем здійснення діяльності;</t>
  </si>
  <si>
    <t>плата за державну реєстрацію (крім реєстраційного збору за проведення державної реєстрації юридичних осіб та фізичних осіб - підприємців), що зараховується до міських бюджетів міст Києва та Севастополя;</t>
  </si>
  <si>
    <t>плата за ліцензії на право оптової торгівлі алкогольними напоями та тютюновими виробами, що зараховується до міських бюджетів міст Києва та Севастополя ліцензіатами за місцем здійснення діяльності;</t>
  </si>
  <si>
    <t>плата за ліцензії на право роздрібної торгівлі алкогольними напоями та тютюновими виробами, що зараховується до міських бюджетів міст Києва та Севастополя ліцензіатами за місцем здійснення діяльності;</t>
  </si>
  <si>
    <t>надходження від орендної плати за користування майновим комплексом та іншим майном, що перебуває в комунальній власності, засновником яких є районні, міські ради, бюджети об'єднаних територіальних громад;</t>
  </si>
  <si>
    <t>плата за користування надрами для видобування корисних копалин місцевого значення; плата за користування надрами в цілях, не пов'язаних з видобуванням корисних копалин; збір за спеціальне використання води водних об'єктів місцевого значення; збір за спеціальне використання лісових ресурсів (крім збору за спеціальне використання лісових ресурсів в частині деревини, заготовленої в порядку рубок головного користування). Такі платежі зараховуються до бюджетів місцевого самоврядування за місцезнаходженням (місцем розташування) відповідних природних ресурсів, а щодо водних об'єктів - за місцем податкової реєстрації платника збору;</t>
  </si>
  <si>
    <t>плата за розміщення тимчасово вільних коштів місцевих бюджетів (крім коштів, отриманих вищими та професійно-технічними навчальними закладами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право);</t>
  </si>
  <si>
    <t>орендна плата за водні об’єкти (їх частини), що надаються в користування на умовах оренди, районними, Київською та Севастопольською міськими державними адміністраціями, місцевими радами, яка зараховується відповідно до районних бюджетів, бюджетів місцевого самоврядування;</t>
  </si>
  <si>
    <t xml:space="preserve">кошти від реалізації безхазяйного майна (у тому числі такого, від якого відмовився власник або отримувач), знахідок, спадкового майна (у разі відсутності спадкоємців за заповітом і за законом, усунення їх від права на спадкування, неприйняття ними спадщини, а також відмови від її прийняття), майна, одержаного територіальною громадою в порядку спадкування чи дарування, а також валютних цінностей і грошових коштів, власники яких невідомі; </t>
  </si>
  <si>
    <t xml:space="preserve">концесійні платежі щодо об'єктів комунальної власності, засновником яких є районні, міські ради, бюджети об'єднаних територіальних громад (крім  концесійних платежів щодо об'єктів комунальної власності, з засновником яких є районні, міські ради, бюджети об'єднаних територіальних громад (які мають цільове спрямування згідно із законом); </t>
  </si>
  <si>
    <t>частина чистого прибутку (доходу) комунальних унітарних підприємств та їх об'єднань, що вилучається до бюджету, у порядку, визначеному відповідними місцевими радами;</t>
  </si>
  <si>
    <t>плата за надання інших адміністративних послуг;</t>
  </si>
  <si>
    <t xml:space="preserve">штрафні санкції за порушення законодавства про патентування; </t>
  </si>
  <si>
    <t xml:space="preserve">адміністративні штрафи, що накладаються місцевими органами виконавчої влади та виконавчими органами місцевих рад або утвореними ними в установленому порядку адміністративними комісіями; </t>
  </si>
  <si>
    <t xml:space="preserve">штрафні санкції внаслідок невиконання укладених розпорядником бюджетних коштів договорів з суб'єктами господарювання на придбання товарів, робіт і послуг за рахунок коштів місцевих бюджетів; </t>
  </si>
  <si>
    <t xml:space="preserve">кошти, отримані від надання учасниками процедури закупівель забезпечення їх пропозиції конкурсних торгів, які не підлягають поверненню цим учасникам, у випадках, передбачених Законом України "Про здійснення державних закупівель", в частині здійснення закупівель за рахунок коштів бюджетів об'єднаних територіальних громад, районних, міських бюджетів; </t>
  </si>
  <si>
    <t xml:space="preserve">кошти, отримані від учасника - переможця процедури закупівлі під час укладання договору про закупівлю як забезпечення виконання цього договору, які не підлягають поверненню учаснику-переможцю, в частині здійснення закупівель за рахунок коштів бюджетів об'єднаних територіальних громад, районних, міських бюджетів; </t>
  </si>
  <si>
    <t xml:space="preserve">80 відсотків коштів, отриманих підприємствами, установами та організаціями, що утримуються за рахунок бюджетів об'єднаних територіальних громад, районних, міських бюджетів, за здані у вигляді брухту і відходів золото, платину, метали платинової групи, дорогоцінне каміння, і 50 відсотків коштів, отриманих цими підприємствами, установами та організаціями за здане у вигляді брухту і відходів срібло; </t>
  </si>
  <si>
    <t>інші доходи, що підлягають зарахуванню до бюджетів об'єднаних територіальних громад, районних, міських бюджетів відповідно до законодавства.</t>
  </si>
  <si>
    <t>тис. грн.</t>
  </si>
  <si>
    <t>Діюча норма                2014р.</t>
  </si>
  <si>
    <t>Відхилення</t>
  </si>
  <si>
    <t>Примітка</t>
  </si>
  <si>
    <t>Виключено із спецфонду та віднесено до загального фонду</t>
  </si>
  <si>
    <t>Всього загальний фонд:</t>
  </si>
  <si>
    <t>Надходження до загального фонду</t>
  </si>
  <si>
    <t>Надходження до спеціального фонду</t>
  </si>
  <si>
    <t>єдиний податок, що зараховується до бюджетів місцевого самоврядування</t>
  </si>
  <si>
    <t xml:space="preserve">кошти пайової участі у розвитку інфраструктури </t>
  </si>
  <si>
    <t>кошти від відчуження майна, що перебуває в комунальній власності</t>
  </si>
  <si>
    <t>кошти від продажу земельних ділянок</t>
  </si>
  <si>
    <t>Дорожний фонд:</t>
  </si>
  <si>
    <t>збір за першу реєстрацію транспортного засобу</t>
  </si>
  <si>
    <t>збір за провадження деяких видів підприємницької діяльності в частині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</t>
  </si>
  <si>
    <t>кошти від відшкодування втрат сільськогосподарського і лісогосподарського виробництва</t>
  </si>
  <si>
    <t>Фонд охорони навколишнього середовища:</t>
  </si>
  <si>
    <t xml:space="preserve">грошові стягнення за шкоду, заподіяну порушенням законодавства про охорону навколишнього природного середовища </t>
  </si>
  <si>
    <t>екологічний податок</t>
  </si>
  <si>
    <t>цільові фонди</t>
  </si>
  <si>
    <t>власні надходження бюджетних установ</t>
  </si>
  <si>
    <t>Всього надходження до спеціального фонду</t>
  </si>
  <si>
    <t>Виключено із бюджету розвитку ст 71, законопректом не передбачено куди будуть спрямовані надходження від податку на нерухоме комерційне (нежитлове майно)</t>
  </si>
  <si>
    <t>Передача коштів з місцевого до державного бюджету</t>
  </si>
  <si>
    <t>Результат бюджетних новацій</t>
  </si>
  <si>
    <t>120200, 120300</t>
  </si>
  <si>
    <t>190100/190500</t>
  </si>
  <si>
    <t>статистичні дані по реалізації алкоголю, тютюну, диз.паливу, відсутні</t>
  </si>
  <si>
    <t>Бюджет розвитку в т.ч.:</t>
  </si>
  <si>
    <t>. податок на нерухоме майно, відмінне від земельної ділянки, що зараховується до бюджетів місцевого самоврядування;</t>
  </si>
  <si>
    <r>
      <t xml:space="preserve">Місцеві податки і збори ( в тому числі </t>
    </r>
    <r>
      <rPr>
        <b/>
        <u/>
        <sz val="11"/>
        <rFont val="Times New Roman"/>
        <family val="1"/>
        <charset val="204"/>
      </rPr>
      <t>єдиний податок),</t>
    </r>
    <r>
      <rPr>
        <b/>
        <sz val="11"/>
        <rFont val="Times New Roman"/>
        <family val="1"/>
        <charset val="204"/>
      </rPr>
      <t xml:space="preserve"> що зараховуються до бюджетів місцевого самоврядування, включаючи </t>
    </r>
    <r>
      <rPr>
        <b/>
        <u/>
        <sz val="11"/>
        <rFont val="Times New Roman"/>
        <family val="1"/>
        <charset val="204"/>
      </rPr>
      <t>збір за провадження деяких видів підприємницької діяльності</t>
    </r>
    <r>
      <rPr>
        <b/>
        <sz val="11"/>
        <rFont val="Times New Roman"/>
        <family val="1"/>
        <charset val="204"/>
      </rPr>
      <t xml:space="preserve"> (крім збору в частині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пунктах) в т. ч: </t>
    </r>
  </si>
  <si>
    <t>єдиний податок</t>
  </si>
  <si>
    <t>У разі змін законодавства, за даними 2014р.</t>
  </si>
  <si>
    <t>Всього доходи бюджету міста</t>
  </si>
  <si>
    <t>Порівняльна таблиця по формуванню доходів бюджету міста Іллічівська в рамках законопроекту № 4435а</t>
  </si>
  <si>
    <t xml:space="preserve">Не визначено механізму (порядку) перерозподілу такого податку з обласного бюджету  бюджетам нижчого рівня </t>
  </si>
  <si>
    <t>Реверсна дотація (розрахованого виходячи  ПДФО на 1 жителя міста до 1 жителя України)</t>
  </si>
  <si>
    <t>2013 рік (фактичні надходження)</t>
  </si>
  <si>
    <t>Розрахунок на 2015 рік 
(за новими нормами)</t>
  </si>
  <si>
    <t>2014/2013</t>
  </si>
  <si>
    <t>грн.</t>
  </si>
  <si>
    <t>%</t>
  </si>
  <si>
    <t>ДОХОДИ БЮДЖЕТУ м.Іллічівська на 2015 рік</t>
  </si>
  <si>
    <t>2014 рік
 (в співставних умовах)</t>
  </si>
  <si>
    <t>60%</t>
  </si>
  <si>
    <t>2015/2014 (по факту)</t>
  </si>
  <si>
    <t>2015/2014 (в співставних умовах)</t>
  </si>
  <si>
    <t>100 %</t>
  </si>
  <si>
    <t>Плата за землю</t>
  </si>
  <si>
    <t>100%</t>
  </si>
  <si>
    <t>Збір за проведення деяких видів підприємницької діяльності</t>
  </si>
  <si>
    <t>Скасовується як малоефективний</t>
  </si>
  <si>
    <t>Акцизний податок з реалізації через роздрібну торговельну мережу пива, алкогольних напоїв, тютюнових виробів нафтопродуктів, біодизелю та скрапленого газу, що зараховується до бюджетів об'єднаних територіальних громад, міських бюджетів</t>
  </si>
  <si>
    <r>
      <t xml:space="preserve">Перенесено із спецфонду (бюджет розвитку) до загального фонду. </t>
    </r>
    <r>
      <rPr>
        <b/>
        <sz val="10"/>
        <rFont val="Times New Roman"/>
        <family val="1"/>
        <charset val="204"/>
      </rPr>
      <t>Змінюються ставки оподаткування для 3 групи (з 3% та 5% до 2 % та 4 % з ПДВ та без ПДВ відповідно)</t>
    </r>
  </si>
  <si>
    <t>Єдиний податок</t>
  </si>
  <si>
    <t>Без змін</t>
  </si>
  <si>
    <t>Частина чистого прибутку (доходу) комунальних унітарних підприємств та їх об'єднань, що вилучається до бюджету, у порядку, визначеному відповідними місцевими радами</t>
  </si>
  <si>
    <t xml:space="preserve">Адміністративні штрафи, що накладаються місцевими органами виконавчої влади та виконавчими органами місцевих рад або утвореними ними в установленому порядку адміністративними комісіями </t>
  </si>
  <si>
    <t>Реєстраційний збір</t>
  </si>
  <si>
    <t>Надходження від орендної плати за користування майновим комплексом та іншим майном, що перебуває в комунальній власності, засновником яких є районні, міські ради, бюджети об'єднаних територіальних громад;</t>
  </si>
  <si>
    <t>Інші надходження</t>
  </si>
  <si>
    <t xml:space="preserve">Без змін. </t>
  </si>
  <si>
    <t xml:space="preserve">Кошти від реалізації безхазяйного майна (у тому числі такого, від якого відмовився власник або отримувач), знахідок, спадкового майна (у разі відсутності спадкоємців за заповітом і за законом, усунення їх від права на спадкування, неприйняття ними спадщини, а також відмови від її прийняття), майна, одержаного територіальною громадою в порядку спадкування чи дарування, а також валютних цінностей і грошових коштів, власники яких невідомі </t>
  </si>
  <si>
    <t>Без змін.</t>
  </si>
  <si>
    <t>Зараховується до обласного бюджету.</t>
  </si>
  <si>
    <t>Плата за надання інших адміністративних послуг</t>
  </si>
  <si>
    <t>х</t>
  </si>
  <si>
    <t>Податок на нерухоме майно, відмінне від земельної ділянки, що зараховується до бюджетів місцевого самоврядування</t>
  </si>
  <si>
    <t>МБ+
ДБ</t>
  </si>
  <si>
    <t>Перенесено до загального фонду</t>
  </si>
  <si>
    <t>Єдиний податок, що зараховується до бюджетів місцевого самоврядування</t>
  </si>
  <si>
    <t>Надходження коштів пайової участі замовників у розвитку інфраструктури населеного пункту</t>
  </si>
  <si>
    <t>Надходження коштів від відчуження майна, що перебуває в комунальній власності</t>
  </si>
  <si>
    <t>Надходження коштів від продажу земельних ділянок</t>
  </si>
  <si>
    <t>12020000, 12030000</t>
  </si>
  <si>
    <t>Збір за першу реєстрацію транспортного засобу</t>
  </si>
  <si>
    <t>Збір за провадження деяких видів підприємницької діяльності в частині провадження торговельної діяльності нафтопродуктами, скрапленим та стиснутим газом на стаціонарних, малогабаритних і пересувних автозаправних станціях, заправних пунктах</t>
  </si>
  <si>
    <t>50%</t>
  </si>
  <si>
    <t>19010000
/19050000</t>
  </si>
  <si>
    <t>Екологічний податок</t>
  </si>
  <si>
    <t>25%</t>
  </si>
  <si>
    <t xml:space="preserve">Грошові стягнення за шкоду, заподіяну порушенням законодавства про охорону навколишнього природного середовища </t>
  </si>
  <si>
    <t>Цільові фонди</t>
  </si>
  <si>
    <t>В 2013-2014рр. були цільові надходження від ДП "ІМТП"</t>
  </si>
  <si>
    <t>Освітня субвенція</t>
  </si>
  <si>
    <t>Передача коштів з місцевого до державного бюджету/
Реверсна дотація (розрахована із розрахунку ПДФО на 1 жителя міста до 1 жителя по Україні)</t>
  </si>
  <si>
    <t>Вилучення замінено реверсною дотацію</t>
  </si>
  <si>
    <t>Всього доходи бюджету міста (з субвенцією)</t>
  </si>
  <si>
    <t>Транспортна субвенція</t>
  </si>
  <si>
    <t>Транспортний податок</t>
  </si>
  <si>
    <t>Збір за першу реєстрацію скасовується, новий податок - транспортний податок (25,0 тис.грн. в рік за кожну машину до 5 років з об`ємом двигуна понад 3,0 тис.куб.см.)</t>
  </si>
  <si>
    <t>Обласний бюджет додатково отримає 45 % екологічного податку. Міській бюджет - надходження перенесено до загального фонду, розподіл - без змін.</t>
  </si>
  <si>
    <t>Податок на майно, в тому числі :</t>
  </si>
  <si>
    <t xml:space="preserve">В 2014р. - 75 %, в 2015р. - 60 % </t>
  </si>
  <si>
    <t>Туристичний збір</t>
  </si>
  <si>
    <t>Запроваджено на території Іллічівської міської ради з 01.01.2015р.</t>
  </si>
  <si>
    <r>
      <t xml:space="preserve">База оподаткування включає нежитлову нерухомість (була лише житлова). Ставка податку до 2 % від мін.з/пл (було 1 % та 2,7 % житлова нерухомість). </t>
    </r>
    <r>
      <rPr>
        <b/>
        <sz val="10"/>
        <color rgb="FF0000FF"/>
        <rFont val="Times New Roman"/>
        <family val="1"/>
        <charset val="204"/>
      </rPr>
      <t>Перенесено із спец.фонду (бюджет розвитку) до загального фонду.</t>
    </r>
  </si>
  <si>
    <r>
      <rPr>
        <b/>
        <sz val="10"/>
        <color rgb="FF0000FF"/>
        <rFont val="Times New Roman"/>
        <family val="1"/>
        <charset val="204"/>
      </rPr>
      <t>Новий вид доходу.</t>
    </r>
    <r>
      <rPr>
        <b/>
        <sz val="10"/>
        <color theme="1"/>
        <rFont val="Times New Roman"/>
        <family val="1"/>
        <charset val="204"/>
      </rPr>
      <t xml:space="preserve"> База оподаткування - роздрібна продажна ціна тютюну, алкоголю, пива, пального. Ставка податку -  5 % за рішенням місцевих рад. </t>
    </r>
  </si>
  <si>
    <r>
      <t xml:space="preserve">Відміняється норма зарахування держмита до держ.бюджету. 
</t>
    </r>
    <r>
      <rPr>
        <b/>
        <sz val="10"/>
        <color rgb="FF0000FF"/>
        <rFont val="Times New Roman"/>
        <family val="1"/>
        <charset val="204"/>
      </rPr>
      <t xml:space="preserve">До місцевого бюджету буде надходити 100 %. </t>
    </r>
  </si>
  <si>
    <t>Скасовано</t>
  </si>
  <si>
    <t>2014 рік (фактичні надходження)</t>
  </si>
  <si>
    <t>Перенесено до загального фонду. Обласний бюджет додатково отримає 45 % екологічного податку. Міській бюджет без змін.</t>
  </si>
  <si>
    <t>Передбачається об`єднати плату за землю, транспортний податок та податок на нерухоме майно до податку на майно</t>
  </si>
  <si>
    <t xml:space="preserve">Індекс споживчих цін за листопад 2014р. - 123,2. Згідно ст.289.2 ПКУ коефіцієнт індексації НГО на 2015 рік = 1,232 (за формулою). </t>
  </si>
  <si>
    <r>
      <rPr>
        <b/>
        <sz val="10"/>
        <color rgb="FF0000FF"/>
        <rFont val="Times New Roman"/>
        <family val="1"/>
        <charset val="204"/>
      </rPr>
      <t>Новий вид доходу.</t>
    </r>
    <r>
      <rPr>
        <b/>
        <sz val="10"/>
        <color theme="1"/>
        <rFont val="Times New Roman"/>
        <family val="1"/>
        <charset val="204"/>
      </rPr>
      <t xml:space="preserve"> </t>
    </r>
  </si>
  <si>
    <t>Без змін. В 2014 році були платежі на 5 років в загальній сумі 178,4 тис.грн.</t>
  </si>
</sst>
</file>

<file path=xl/styles.xml><?xml version="1.0" encoding="utf-8"?>
<styleSheet xmlns="http://schemas.openxmlformats.org/spreadsheetml/2006/main">
  <numFmts count="1">
    <numFmt numFmtId="164" formatCode="#,##0.0"/>
  </numFmts>
  <fonts count="4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5" fillId="0" borderId="0"/>
  </cellStyleXfs>
  <cellXfs count="239">
    <xf numFmtId="0" fontId="0" fillId="0" borderId="0" xfId="0"/>
    <xf numFmtId="0" fontId="2" fillId="0" borderId="0" xfId="0" applyFont="1"/>
    <xf numFmtId="0" fontId="4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1" fillId="0" borderId="0" xfId="0" applyFont="1"/>
    <xf numFmtId="9" fontId="4" fillId="2" borderId="2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6" fillId="0" borderId="0" xfId="0" applyFont="1" applyAlignment="1">
      <alignment horizontal="justify"/>
    </xf>
    <xf numFmtId="0" fontId="6" fillId="0" borderId="1" xfId="0" applyFont="1" applyBorder="1" applyAlignment="1">
      <alignment horizontal="justify"/>
    </xf>
    <xf numFmtId="9" fontId="4" fillId="2" borderId="1" xfId="1" applyNumberFormat="1" applyFont="1" applyFill="1" applyBorder="1" applyAlignment="1">
      <alignment horizontal="center"/>
    </xf>
    <xf numFmtId="9" fontId="4" fillId="2" borderId="2" xfId="1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0" borderId="0" xfId="0" applyNumberFormat="1"/>
    <xf numFmtId="9" fontId="4" fillId="2" borderId="1" xfId="1" applyNumberFormat="1" applyFont="1" applyFill="1" applyBorder="1" applyAlignment="1">
      <alignment horizont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9" fontId="4" fillId="2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3" borderId="1" xfId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center"/>
    </xf>
    <xf numFmtId="0" fontId="10" fillId="2" borderId="1" xfId="1" applyFont="1" applyFill="1" applyBorder="1" applyAlignment="1">
      <alignment horizontal="center" wrapText="1"/>
    </xf>
    <xf numFmtId="0" fontId="9" fillId="2" borderId="1" xfId="1" applyFont="1" applyFill="1" applyBorder="1" applyAlignment="1">
      <alignment horizontal="left" wrapText="1"/>
    </xf>
    <xf numFmtId="0" fontId="12" fillId="2" borderId="0" xfId="0" applyFont="1" applyFill="1" applyAlignment="1">
      <alignment horizontal="center"/>
    </xf>
    <xf numFmtId="0" fontId="12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center"/>
    </xf>
    <xf numFmtId="164" fontId="12" fillId="0" borderId="0" xfId="0" applyNumberFormat="1" applyFont="1" applyAlignment="1">
      <alignment horizontal="right"/>
    </xf>
    <xf numFmtId="49" fontId="12" fillId="0" borderId="0" xfId="0" applyNumberFormat="1" applyFont="1" applyAlignment="1">
      <alignment wrapText="1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 shrinkToFi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/>
    <xf numFmtId="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/>
    </xf>
    <xf numFmtId="49" fontId="13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wrapText="1"/>
    </xf>
    <xf numFmtId="164" fontId="14" fillId="0" borderId="1" xfId="0" applyNumberFormat="1" applyFont="1" applyBorder="1"/>
    <xf numFmtId="0" fontId="14" fillId="0" borderId="1" xfId="0" applyFont="1" applyBorder="1" applyAlignment="1">
      <alignment horizontal="center"/>
    </xf>
    <xf numFmtId="4" fontId="14" fillId="0" borderId="1" xfId="0" applyNumberFormat="1" applyFont="1" applyBorder="1"/>
    <xf numFmtId="49" fontId="6" fillId="3" borderId="1" xfId="0" applyNumberFormat="1" applyFont="1" applyFill="1" applyBorder="1" applyAlignment="1">
      <alignment wrapText="1"/>
    </xf>
    <xf numFmtId="0" fontId="6" fillId="0" borderId="1" xfId="0" applyFont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9" fontId="6" fillId="2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2" fillId="4" borderId="1" xfId="0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horizontal="center" wrapText="1"/>
    </xf>
    <xf numFmtId="164" fontId="14" fillId="3" borderId="1" xfId="0" applyNumberFormat="1" applyFont="1" applyFill="1" applyBorder="1"/>
    <xf numFmtId="0" fontId="14" fillId="3" borderId="1" xfId="0" applyFont="1" applyFill="1" applyBorder="1" applyAlignment="1">
      <alignment horizontal="center"/>
    </xf>
    <xf numFmtId="0" fontId="15" fillId="3" borderId="1" xfId="1" applyFont="1" applyFill="1" applyBorder="1" applyAlignment="1">
      <alignment horizontal="center"/>
    </xf>
    <xf numFmtId="0" fontId="15" fillId="3" borderId="1" xfId="1" applyFont="1" applyFill="1" applyBorder="1" applyAlignment="1">
      <alignment wrapText="1"/>
    </xf>
    <xf numFmtId="0" fontId="14" fillId="3" borderId="1" xfId="0" applyFont="1" applyFill="1" applyBorder="1" applyAlignment="1">
      <alignment wrapText="1"/>
    </xf>
    <xf numFmtId="0" fontId="14" fillId="4" borderId="1" xfId="0" applyFont="1" applyFill="1" applyBorder="1" applyAlignment="1">
      <alignment wrapText="1"/>
    </xf>
    <xf numFmtId="0" fontId="14" fillId="4" borderId="1" xfId="0" applyFont="1" applyFill="1" applyBorder="1" applyAlignment="1">
      <alignment horizontal="center"/>
    </xf>
    <xf numFmtId="164" fontId="14" fillId="4" borderId="1" xfId="0" applyNumberFormat="1" applyFont="1" applyFill="1" applyBorder="1"/>
    <xf numFmtId="4" fontId="14" fillId="4" borderId="1" xfId="0" applyNumberFormat="1" applyFont="1" applyFill="1" applyBorder="1"/>
    <xf numFmtId="0" fontId="16" fillId="4" borderId="1" xfId="0" applyFont="1" applyFill="1" applyBorder="1" applyAlignment="1">
      <alignment wrapText="1"/>
    </xf>
    <xf numFmtId="0" fontId="16" fillId="4" borderId="1" xfId="0" applyFont="1" applyFill="1" applyBorder="1" applyAlignment="1">
      <alignment horizontal="center"/>
    </xf>
    <xf numFmtId="164" fontId="16" fillId="4" borderId="1" xfId="0" applyNumberFormat="1" applyFont="1" applyFill="1" applyBorder="1"/>
    <xf numFmtId="0" fontId="11" fillId="2" borderId="1" xfId="0" applyFont="1" applyFill="1" applyBorder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9" fontId="18" fillId="2" borderId="1" xfId="1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164" fontId="6" fillId="0" borderId="1" xfId="0" applyNumberFormat="1" applyFont="1" applyBorder="1" applyAlignment="1">
      <alignment vertical="center"/>
    </xf>
    <xf numFmtId="9" fontId="21" fillId="0" borderId="1" xfId="0" applyNumberFormat="1" applyFont="1" applyBorder="1" applyAlignment="1">
      <alignment horizontal="center" vertical="center"/>
    </xf>
    <xf numFmtId="9" fontId="18" fillId="2" borderId="1" xfId="1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9" fillId="2" borderId="1" xfId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9" fontId="21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164" fontId="16" fillId="4" borderId="1" xfId="0" applyNumberFormat="1" applyFont="1" applyFill="1" applyBorder="1" applyAlignment="1">
      <alignment vertical="center"/>
    </xf>
    <xf numFmtId="0" fontId="23" fillId="2" borderId="0" xfId="0" applyFont="1" applyFill="1" applyAlignment="1">
      <alignment horizontal="center" vertical="center"/>
    </xf>
    <xf numFmtId="164" fontId="0" fillId="0" borderId="0" xfId="0" applyNumberFormat="1" applyAlignment="1">
      <alignment vertical="center"/>
    </xf>
    <xf numFmtId="0" fontId="23" fillId="0" borderId="0" xfId="0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4" fontId="21" fillId="0" borderId="1" xfId="0" applyNumberFormat="1" applyFont="1" applyBorder="1" applyAlignment="1">
      <alignment vertical="center"/>
    </xf>
    <xf numFmtId="164" fontId="22" fillId="0" borderId="1" xfId="0" applyNumberFormat="1" applyFont="1" applyBorder="1" applyAlignment="1">
      <alignment vertical="center"/>
    </xf>
    <xf numFmtId="164" fontId="23" fillId="0" borderId="0" xfId="0" applyNumberFormat="1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21" fillId="0" borderId="1" xfId="0" applyNumberFormat="1" applyFont="1" applyBorder="1" applyAlignment="1">
      <alignment vertical="center"/>
    </xf>
    <xf numFmtId="49" fontId="22" fillId="0" borderId="1" xfId="0" applyNumberFormat="1" applyFont="1" applyBorder="1" applyAlignment="1">
      <alignment vertical="center"/>
    </xf>
    <xf numFmtId="49" fontId="16" fillId="4" borderId="1" xfId="0" applyNumberFormat="1" applyFont="1" applyFill="1" applyBorder="1" applyAlignment="1">
      <alignment vertical="center"/>
    </xf>
    <xf numFmtId="49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justify" vertical="center"/>
    </xf>
    <xf numFmtId="0" fontId="4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49" fontId="27" fillId="0" borderId="0" xfId="0" applyNumberFormat="1" applyFont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28" fillId="0" borderId="0" xfId="0" applyNumberFormat="1" applyFont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164" fontId="30" fillId="0" borderId="1" xfId="0" applyNumberFormat="1" applyFont="1" applyBorder="1" applyAlignment="1">
      <alignment vertical="center"/>
    </xf>
    <xf numFmtId="164" fontId="6" fillId="5" borderId="1" xfId="0" applyNumberFormat="1" applyFont="1" applyFill="1" applyBorder="1" applyAlignment="1">
      <alignment vertical="center"/>
    </xf>
    <xf numFmtId="0" fontId="4" fillId="7" borderId="1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vertical="center" wrapText="1"/>
    </xf>
    <xf numFmtId="164" fontId="15" fillId="7" borderId="1" xfId="1" applyNumberFormat="1" applyFont="1" applyFill="1" applyBorder="1" applyAlignment="1">
      <alignment horizontal="center" vertical="center" wrapText="1"/>
    </xf>
    <xf numFmtId="0" fontId="20" fillId="7" borderId="1" xfId="1" applyFont="1" applyFill="1" applyBorder="1" applyAlignment="1">
      <alignment horizontal="center" vertical="center"/>
    </xf>
    <xf numFmtId="164" fontId="14" fillId="7" borderId="1" xfId="0" applyNumberFormat="1" applyFont="1" applyFill="1" applyBorder="1" applyAlignment="1">
      <alignment vertical="center"/>
    </xf>
    <xf numFmtId="49" fontId="22" fillId="7" borderId="1" xfId="0" applyNumberFormat="1" applyFont="1" applyFill="1" applyBorder="1" applyAlignment="1">
      <alignment vertical="center"/>
    </xf>
    <xf numFmtId="0" fontId="22" fillId="7" borderId="1" xfId="0" applyFont="1" applyFill="1" applyBorder="1" applyAlignment="1">
      <alignment horizontal="center" vertical="center"/>
    </xf>
    <xf numFmtId="164" fontId="22" fillId="7" borderId="1" xfId="0" applyNumberFormat="1" applyFont="1" applyFill="1" applyBorder="1" applyAlignment="1">
      <alignment vertical="center"/>
    </xf>
    <xf numFmtId="49" fontId="27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vertical="center" wrapText="1"/>
    </xf>
    <xf numFmtId="164" fontId="14" fillId="7" borderId="1" xfId="0" applyNumberFormat="1" applyFont="1" applyFill="1" applyBorder="1" applyAlignment="1">
      <alignment horizontal="center" vertical="center" wrapText="1"/>
    </xf>
    <xf numFmtId="49" fontId="29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9" fontId="21" fillId="7" borderId="1" xfId="0" applyNumberFormat="1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vertical="center"/>
    </xf>
    <xf numFmtId="49" fontId="21" fillId="7" borderId="1" xfId="0" applyNumberFormat="1" applyFont="1" applyFill="1" applyBorder="1" applyAlignment="1">
      <alignment vertical="center"/>
    </xf>
    <xf numFmtId="0" fontId="4" fillId="7" borderId="1" xfId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vertical="center" wrapText="1"/>
    </xf>
    <xf numFmtId="164" fontId="15" fillId="7" borderId="1" xfId="0" applyNumberFormat="1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left" vertical="center" wrapText="1"/>
    </xf>
    <xf numFmtId="0" fontId="34" fillId="0" borderId="0" xfId="0" applyFont="1" applyAlignment="1">
      <alignment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vertical="center" wrapText="1"/>
    </xf>
    <xf numFmtId="9" fontId="19" fillId="2" borderId="2" xfId="1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center"/>
    </xf>
    <xf numFmtId="49" fontId="16" fillId="0" borderId="1" xfId="0" applyNumberFormat="1" applyFont="1" applyBorder="1" applyAlignment="1">
      <alignment vertical="center"/>
    </xf>
    <xf numFmtId="9" fontId="16" fillId="0" borderId="1" xfId="0" applyNumberFormat="1" applyFont="1" applyBorder="1" applyAlignment="1">
      <alignment horizontal="center" vertical="center"/>
    </xf>
    <xf numFmtId="164" fontId="12" fillId="5" borderId="1" xfId="0" applyNumberFormat="1" applyFont="1" applyFill="1" applyBorder="1" applyAlignment="1">
      <alignment vertical="center"/>
    </xf>
    <xf numFmtId="164" fontId="3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2" fillId="0" borderId="2" xfId="0" applyNumberFormat="1" applyFont="1" applyBorder="1" applyAlignment="1">
      <alignment horizontal="center" vertical="center"/>
    </xf>
    <xf numFmtId="9" fontId="19" fillId="2" borderId="2" xfId="1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164" fontId="10" fillId="2" borderId="1" xfId="1" applyNumberFormat="1" applyFont="1" applyFill="1" applyBorder="1" applyAlignment="1">
      <alignment horizontal="center" vertical="center" wrapText="1"/>
    </xf>
    <xf numFmtId="9" fontId="19" fillId="2" borderId="1" xfId="1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/>
    </xf>
    <xf numFmtId="9" fontId="19" fillId="2" borderId="1" xfId="1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6" fillId="2" borderId="1" xfId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/>
    </xf>
    <xf numFmtId="49" fontId="24" fillId="0" borderId="1" xfId="0" applyNumberFormat="1" applyFont="1" applyBorder="1" applyAlignment="1">
      <alignment vertical="center"/>
    </xf>
    <xf numFmtId="0" fontId="24" fillId="0" borderId="1" xfId="0" applyFont="1" applyBorder="1" applyAlignment="1">
      <alignment horizontal="center" vertical="center"/>
    </xf>
    <xf numFmtId="164" fontId="11" fillId="5" borderId="1" xfId="0" applyNumberFormat="1" applyFont="1" applyFill="1" applyBorder="1" applyAlignment="1">
      <alignment vertical="center"/>
    </xf>
    <xf numFmtId="164" fontId="37" fillId="0" borderId="1" xfId="0" applyNumberFormat="1" applyFont="1" applyBorder="1" applyAlignment="1">
      <alignment vertical="center"/>
    </xf>
    <xf numFmtId="164" fontId="24" fillId="0" borderId="1" xfId="0" applyNumberFormat="1" applyFont="1" applyBorder="1" applyAlignment="1">
      <alignment vertical="center"/>
    </xf>
    <xf numFmtId="164" fontId="26" fillId="0" borderId="14" xfId="2" applyNumberFormat="1" applyFont="1" applyBorder="1" applyAlignment="1" applyProtection="1">
      <alignment horizontal="left" vertical="center" wrapText="1"/>
      <protection locked="0"/>
    </xf>
    <xf numFmtId="49" fontId="27" fillId="0" borderId="1" xfId="0" applyNumberFormat="1" applyFont="1" applyBorder="1" applyAlignment="1">
      <alignment horizontal="left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164" fontId="26" fillId="0" borderId="1" xfId="2" applyNumberFormat="1" applyFont="1" applyBorder="1" applyAlignment="1" applyProtection="1">
      <alignment horizontal="left" vertical="center" wrapText="1"/>
      <protection locked="0"/>
    </xf>
    <xf numFmtId="164" fontId="35" fillId="7" borderId="1" xfId="0" applyNumberFormat="1" applyFont="1" applyFill="1" applyBorder="1" applyAlignment="1">
      <alignment vertical="center"/>
    </xf>
    <xf numFmtId="164" fontId="16" fillId="7" borderId="1" xfId="0" applyNumberFormat="1" applyFont="1" applyFill="1" applyBorder="1" applyAlignment="1">
      <alignment vertical="center"/>
    </xf>
    <xf numFmtId="164" fontId="10" fillId="7" borderId="1" xfId="0" applyNumberFormat="1" applyFont="1" applyFill="1" applyBorder="1" applyAlignment="1">
      <alignment vertical="center"/>
    </xf>
    <xf numFmtId="164" fontId="12" fillId="7" borderId="1" xfId="0" applyNumberFormat="1" applyFont="1" applyFill="1" applyBorder="1" applyAlignment="1">
      <alignment vertical="center"/>
    </xf>
    <xf numFmtId="164" fontId="38" fillId="7" borderId="1" xfId="0" applyNumberFormat="1" applyFont="1" applyFill="1" applyBorder="1" applyAlignment="1">
      <alignment vertical="center"/>
    </xf>
    <xf numFmtId="49" fontId="27" fillId="7" borderId="1" xfId="0" applyNumberFormat="1" applyFont="1" applyFill="1" applyBorder="1" applyAlignment="1">
      <alignment horizontal="left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164" fontId="38" fillId="0" borderId="1" xfId="0" applyNumberFormat="1" applyFont="1" applyBorder="1" applyAlignment="1">
      <alignment vertical="center"/>
    </xf>
    <xf numFmtId="0" fontId="24" fillId="2" borderId="1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left" vertical="center" wrapText="1"/>
    </xf>
    <xf numFmtId="164" fontId="39" fillId="4" borderId="1" xfId="0" applyNumberFormat="1" applyFont="1" applyFill="1" applyBorder="1" applyAlignment="1">
      <alignment vertical="center"/>
    </xf>
    <xf numFmtId="164" fontId="9" fillId="5" borderId="1" xfId="0" applyNumberFormat="1" applyFont="1" applyFill="1" applyBorder="1" applyAlignment="1">
      <alignment horizontal="center" vertical="center" wrapText="1"/>
    </xf>
    <xf numFmtId="164" fontId="14" fillId="5" borderId="1" xfId="0" applyNumberFormat="1" applyFont="1" applyFill="1" applyBorder="1" applyAlignment="1">
      <alignment vertical="center"/>
    </xf>
    <xf numFmtId="164" fontId="9" fillId="0" borderId="1" xfId="0" applyNumberFormat="1" applyFont="1" applyBorder="1" applyAlignment="1">
      <alignment vertical="center"/>
    </xf>
    <xf numFmtId="164" fontId="16" fillId="5" borderId="1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4" borderId="3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9" fillId="4" borderId="3" xfId="1" applyFont="1" applyFill="1" applyBorder="1" applyAlignment="1">
      <alignment horizontal="center"/>
    </xf>
    <xf numFmtId="0" fontId="9" fillId="4" borderId="5" xfId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17" fillId="6" borderId="3" xfId="0" applyFont="1" applyFill="1" applyBorder="1" applyAlignment="1">
      <alignment horizontal="center"/>
    </xf>
    <xf numFmtId="0" fontId="17" fillId="6" borderId="5" xfId="0" applyFont="1" applyFill="1" applyBorder="1" applyAlignment="1">
      <alignment horizontal="center"/>
    </xf>
    <xf numFmtId="0" fontId="17" fillId="6" borderId="4" xfId="0" applyFont="1" applyFill="1" applyBorder="1" applyAlignment="1">
      <alignment horizontal="center"/>
    </xf>
    <xf numFmtId="0" fontId="32" fillId="6" borderId="3" xfId="1" applyFont="1" applyFill="1" applyBorder="1" applyAlignment="1">
      <alignment horizontal="center"/>
    </xf>
    <xf numFmtId="0" fontId="32" fillId="6" borderId="5" xfId="1" applyFont="1" applyFill="1" applyBorder="1" applyAlignment="1">
      <alignment horizontal="center"/>
    </xf>
    <xf numFmtId="0" fontId="32" fillId="6" borderId="4" xfId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49" fontId="12" fillId="0" borderId="12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 shrinkToFit="1"/>
    </xf>
    <xf numFmtId="164" fontId="12" fillId="2" borderId="1" xfId="0" applyNumberFormat="1" applyFont="1" applyFill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ОБЛАСТІ 2002 РІЙОНИ 2002" xfId="2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64"/>
  <sheetViews>
    <sheetView zoomScale="80" zoomScaleNormal="80" workbookViewId="0">
      <pane ySplit="4" topLeftCell="A5" activePane="bottomLeft" state="frozen"/>
      <selection pane="bottomLeft" activeCell="H7" sqref="H7"/>
    </sheetView>
  </sheetViews>
  <sheetFormatPr defaultRowHeight="15"/>
  <cols>
    <col min="1" max="1" width="10.5703125" style="15" customWidth="1"/>
    <col min="2" max="2" width="61.85546875" style="10" customWidth="1"/>
    <col min="3" max="3" width="6.5703125" style="15" customWidth="1"/>
    <col min="4" max="4" width="12" style="16" customWidth="1"/>
    <col min="5" max="5" width="7.140625" style="19" customWidth="1"/>
    <col min="6" max="6" width="12.5703125" style="16" customWidth="1"/>
    <col min="7" max="7" width="11.140625" customWidth="1"/>
    <col min="8" max="8" width="18" style="18" customWidth="1"/>
  </cols>
  <sheetData>
    <row r="2" spans="1:8" ht="15.75" customHeight="1">
      <c r="A2" s="211" t="s">
        <v>67</v>
      </c>
      <c r="B2" s="211"/>
      <c r="C2" s="211"/>
      <c r="D2" s="211"/>
      <c r="E2" s="211"/>
      <c r="F2" s="211"/>
      <c r="G2" s="211"/>
      <c r="H2" s="211"/>
    </row>
    <row r="3" spans="1:8" s="1" customFormat="1" ht="15.75">
      <c r="A3" s="26"/>
      <c r="B3" s="27"/>
      <c r="C3" s="26"/>
      <c r="D3" s="28"/>
      <c r="E3" s="29"/>
      <c r="F3" s="30" t="s">
        <v>33</v>
      </c>
      <c r="G3" s="27"/>
      <c r="H3" s="31"/>
    </row>
    <row r="4" spans="1:8" ht="83.25" customHeight="1">
      <c r="A4" s="32" t="s">
        <v>2</v>
      </c>
      <c r="B4" s="33" t="s">
        <v>3</v>
      </c>
      <c r="C4" s="206" t="s">
        <v>34</v>
      </c>
      <c r="D4" s="207"/>
      <c r="E4" s="206" t="s">
        <v>65</v>
      </c>
      <c r="F4" s="207"/>
      <c r="G4" s="34" t="s">
        <v>35</v>
      </c>
      <c r="H4" s="35" t="s">
        <v>36</v>
      </c>
    </row>
    <row r="5" spans="1:8" ht="27" customHeight="1">
      <c r="A5" s="208" t="s">
        <v>39</v>
      </c>
      <c r="B5" s="209"/>
      <c r="C5" s="209"/>
      <c r="D5" s="209"/>
      <c r="E5" s="209"/>
      <c r="F5" s="209"/>
      <c r="G5" s="209"/>
      <c r="H5" s="210"/>
    </row>
    <row r="6" spans="1:8" s="8" customFormat="1" ht="18.75" customHeight="1">
      <c r="A6" s="6">
        <v>11010000</v>
      </c>
      <c r="B6" s="4" t="s">
        <v>1</v>
      </c>
      <c r="C6" s="9">
        <v>0.75</v>
      </c>
      <c r="D6" s="36">
        <v>129504</v>
      </c>
      <c r="E6" s="37">
        <v>0.6</v>
      </c>
      <c r="F6" s="36">
        <v>103603.2</v>
      </c>
      <c r="G6" s="38">
        <f>F6-D6</f>
        <v>-25900.800000000003</v>
      </c>
      <c r="H6" s="39"/>
    </row>
    <row r="7" spans="1:8" s="8" customFormat="1" ht="23.25" customHeight="1">
      <c r="A7" s="2">
        <v>22090000</v>
      </c>
      <c r="B7" s="3" t="s">
        <v>4</v>
      </c>
      <c r="C7" s="13">
        <v>1</v>
      </c>
      <c r="D7" s="36">
        <v>120</v>
      </c>
      <c r="E7" s="40"/>
      <c r="F7" s="36">
        <v>510</v>
      </c>
      <c r="G7" s="38">
        <f>F7-D7</f>
        <v>390</v>
      </c>
      <c r="H7" s="39"/>
    </row>
    <row r="8" spans="1:8" s="8" customFormat="1" ht="91.5" customHeight="1">
      <c r="A8" s="6">
        <v>0</v>
      </c>
      <c r="B8" s="12" t="s">
        <v>5</v>
      </c>
      <c r="C8" s="14"/>
      <c r="D8" s="36"/>
      <c r="E8" s="40"/>
      <c r="F8" s="36">
        <f>2400+1400</f>
        <v>3800</v>
      </c>
      <c r="G8" s="38">
        <f t="shared" ref="G8:G39" si="0">F8-D8</f>
        <v>3800</v>
      </c>
      <c r="H8" s="41" t="s">
        <v>60</v>
      </c>
    </row>
    <row r="9" spans="1:8" s="8" customFormat="1" ht="137.25" customHeight="1">
      <c r="A9" s="6"/>
      <c r="B9" s="12" t="s">
        <v>6</v>
      </c>
      <c r="C9" s="14"/>
      <c r="D9" s="36"/>
      <c r="E9" s="40"/>
      <c r="F9" s="36"/>
      <c r="G9" s="38">
        <f t="shared" si="0"/>
        <v>0</v>
      </c>
      <c r="H9" s="39" t="s">
        <v>68</v>
      </c>
    </row>
    <row r="10" spans="1:8" s="8" customFormat="1" ht="52.5" customHeight="1">
      <c r="A10" s="2">
        <v>11020200</v>
      </c>
      <c r="B10" s="12" t="s">
        <v>7</v>
      </c>
      <c r="C10" s="14">
        <v>1</v>
      </c>
      <c r="D10" s="36">
        <v>2500</v>
      </c>
      <c r="E10" s="40"/>
      <c r="F10" s="36">
        <v>2500</v>
      </c>
      <c r="G10" s="38">
        <f t="shared" si="0"/>
        <v>0</v>
      </c>
      <c r="H10" s="39"/>
    </row>
    <row r="11" spans="1:8" s="8" customFormat="1" ht="33.75" customHeight="1">
      <c r="A11" s="2">
        <v>13050000</v>
      </c>
      <c r="B11" s="3" t="s">
        <v>8</v>
      </c>
      <c r="C11" s="13">
        <v>1</v>
      </c>
      <c r="D11" s="36">
        <v>68000</v>
      </c>
      <c r="E11" s="40"/>
      <c r="F11" s="36">
        <v>68000</v>
      </c>
      <c r="G11" s="38">
        <f t="shared" si="0"/>
        <v>0</v>
      </c>
      <c r="H11" s="39"/>
    </row>
    <row r="12" spans="1:8" s="8" customFormat="1" ht="120" customHeight="1">
      <c r="A12" s="7"/>
      <c r="B12" s="3" t="s">
        <v>63</v>
      </c>
      <c r="C12" s="13">
        <v>1</v>
      </c>
      <c r="D12" s="42">
        <f>D13+D14</f>
        <v>1480</v>
      </c>
      <c r="E12" s="37">
        <v>1</v>
      </c>
      <c r="F12" s="36">
        <f>F13+F14</f>
        <v>14480</v>
      </c>
      <c r="G12" s="38">
        <f t="shared" si="0"/>
        <v>13000</v>
      </c>
      <c r="H12" s="39"/>
    </row>
    <row r="13" spans="1:8" s="8" customFormat="1" ht="76.5" customHeight="1">
      <c r="A13" s="7">
        <v>18050000</v>
      </c>
      <c r="B13" s="3" t="s">
        <v>64</v>
      </c>
      <c r="C13" s="13">
        <v>1</v>
      </c>
      <c r="D13" s="42">
        <v>0</v>
      </c>
      <c r="E13" s="37">
        <v>1</v>
      </c>
      <c r="F13" s="36">
        <v>13000</v>
      </c>
      <c r="G13" s="38">
        <f t="shared" si="0"/>
        <v>13000</v>
      </c>
      <c r="H13" s="39" t="s">
        <v>37</v>
      </c>
    </row>
    <row r="14" spans="1:8" s="8" customFormat="1" ht="30.75" customHeight="1">
      <c r="A14" s="7">
        <v>18040000</v>
      </c>
      <c r="B14" s="3" t="s">
        <v>0</v>
      </c>
      <c r="C14" s="13">
        <v>1</v>
      </c>
      <c r="D14" s="42">
        <v>1480</v>
      </c>
      <c r="E14" s="37">
        <v>1</v>
      </c>
      <c r="F14" s="36">
        <v>1480</v>
      </c>
      <c r="G14" s="38">
        <f t="shared" si="0"/>
        <v>0</v>
      </c>
      <c r="H14" s="39"/>
    </row>
    <row r="15" spans="1:8" s="8" customFormat="1" ht="33" customHeight="1">
      <c r="A15" s="2">
        <v>21110000</v>
      </c>
      <c r="B15" s="3" t="s">
        <v>9</v>
      </c>
      <c r="C15" s="13">
        <v>1</v>
      </c>
      <c r="D15" s="36">
        <v>0</v>
      </c>
      <c r="E15" s="40"/>
      <c r="F15" s="36">
        <v>0</v>
      </c>
      <c r="G15" s="38">
        <f t="shared" si="0"/>
        <v>0</v>
      </c>
      <c r="H15" s="39"/>
    </row>
    <row r="16" spans="1:8" s="8" customFormat="1" ht="60" hidden="1" customHeight="1">
      <c r="A16" s="2"/>
      <c r="B16" s="3" t="s">
        <v>10</v>
      </c>
      <c r="C16" s="13"/>
      <c r="D16" s="36">
        <v>0</v>
      </c>
      <c r="E16" s="40"/>
      <c r="F16" s="36">
        <v>0</v>
      </c>
      <c r="G16" s="38">
        <f t="shared" si="0"/>
        <v>0</v>
      </c>
      <c r="H16" s="39"/>
    </row>
    <row r="17" spans="1:8" s="8" customFormat="1" ht="15" hidden="1" customHeight="1">
      <c r="A17" s="2"/>
      <c r="B17" s="11" t="s">
        <v>11</v>
      </c>
      <c r="C17" s="13"/>
      <c r="D17" s="36">
        <v>0</v>
      </c>
      <c r="E17" s="40"/>
      <c r="F17" s="36">
        <v>0</v>
      </c>
      <c r="G17" s="38">
        <f t="shared" si="0"/>
        <v>0</v>
      </c>
      <c r="H17" s="39"/>
    </row>
    <row r="18" spans="1:8" s="8" customFormat="1" ht="103.5" hidden="1" customHeight="1">
      <c r="A18" s="2"/>
      <c r="B18" s="12" t="s">
        <v>12</v>
      </c>
      <c r="C18" s="13"/>
      <c r="D18" s="36">
        <v>0</v>
      </c>
      <c r="E18" s="40"/>
      <c r="F18" s="36">
        <v>0</v>
      </c>
      <c r="G18" s="38">
        <f t="shared" si="0"/>
        <v>0</v>
      </c>
      <c r="H18" s="39"/>
    </row>
    <row r="19" spans="1:8" s="8" customFormat="1" ht="104.25" hidden="1" customHeight="1">
      <c r="A19" s="2"/>
      <c r="B19" s="12" t="s">
        <v>13</v>
      </c>
      <c r="C19" s="13"/>
      <c r="D19" s="36">
        <v>0</v>
      </c>
      <c r="E19" s="40"/>
      <c r="F19" s="36">
        <v>0</v>
      </c>
      <c r="G19" s="38">
        <f t="shared" si="0"/>
        <v>0</v>
      </c>
      <c r="H19" s="39"/>
    </row>
    <row r="20" spans="1:8" s="8" customFormat="1" ht="39" hidden="1" customHeight="1">
      <c r="A20" s="2"/>
      <c r="B20" s="11" t="s">
        <v>14</v>
      </c>
      <c r="C20" s="7"/>
      <c r="D20" s="36">
        <v>0</v>
      </c>
      <c r="E20" s="40"/>
      <c r="F20" s="36">
        <v>0</v>
      </c>
      <c r="G20" s="38">
        <f t="shared" si="0"/>
        <v>0</v>
      </c>
      <c r="H20" s="39"/>
    </row>
    <row r="21" spans="1:8" s="8" customFormat="1" ht="63.75" hidden="1" customHeight="1">
      <c r="A21" s="2"/>
      <c r="B21" s="12" t="s">
        <v>15</v>
      </c>
      <c r="C21" s="7"/>
      <c r="D21" s="36">
        <v>0</v>
      </c>
      <c r="E21" s="40"/>
      <c r="F21" s="36">
        <v>0</v>
      </c>
      <c r="G21" s="38">
        <f t="shared" si="0"/>
        <v>0</v>
      </c>
      <c r="H21" s="39"/>
    </row>
    <row r="22" spans="1:8" s="8" customFormat="1" ht="60.75" hidden="1" customHeight="1">
      <c r="A22" s="2"/>
      <c r="B22" s="12" t="s">
        <v>16</v>
      </c>
      <c r="C22" s="7"/>
      <c r="D22" s="36">
        <v>0</v>
      </c>
      <c r="E22" s="40"/>
      <c r="F22" s="36">
        <v>0</v>
      </c>
      <c r="G22" s="38">
        <f t="shared" si="0"/>
        <v>0</v>
      </c>
      <c r="H22" s="39"/>
    </row>
    <row r="23" spans="1:8" s="8" customFormat="1" ht="65.25" hidden="1" customHeight="1">
      <c r="A23" s="2"/>
      <c r="B23" s="12" t="s">
        <v>17</v>
      </c>
      <c r="C23" s="7"/>
      <c r="D23" s="36">
        <v>0</v>
      </c>
      <c r="E23" s="40"/>
      <c r="F23" s="36">
        <v>0</v>
      </c>
      <c r="G23" s="38">
        <f t="shared" si="0"/>
        <v>0</v>
      </c>
      <c r="H23" s="39"/>
    </row>
    <row r="24" spans="1:8" s="8" customFormat="1" ht="65.25" customHeight="1">
      <c r="A24" s="2">
        <v>22080400</v>
      </c>
      <c r="B24" s="12" t="s">
        <v>18</v>
      </c>
      <c r="C24" s="17">
        <v>1</v>
      </c>
      <c r="D24" s="36">
        <v>1330</v>
      </c>
      <c r="E24" s="40"/>
      <c r="F24" s="36">
        <v>1330</v>
      </c>
      <c r="G24" s="38">
        <f t="shared" si="0"/>
        <v>0</v>
      </c>
      <c r="H24" s="39"/>
    </row>
    <row r="25" spans="1:8" s="8" customFormat="1" ht="0.75" customHeight="1">
      <c r="A25" s="2">
        <v>13030100</v>
      </c>
      <c r="B25" s="12" t="s">
        <v>19</v>
      </c>
      <c r="C25" s="7"/>
      <c r="D25" s="36">
        <v>0</v>
      </c>
      <c r="E25" s="40"/>
      <c r="F25" s="36">
        <v>0</v>
      </c>
      <c r="G25" s="38">
        <f t="shared" si="0"/>
        <v>0</v>
      </c>
      <c r="H25" s="39"/>
    </row>
    <row r="26" spans="1:8" s="8" customFormat="1" ht="83.25" customHeight="1">
      <c r="A26" s="2"/>
      <c r="B26" s="12" t="s">
        <v>20</v>
      </c>
      <c r="C26" s="7"/>
      <c r="D26" s="36"/>
      <c r="E26" s="40"/>
      <c r="F26" s="36"/>
      <c r="G26" s="38">
        <f t="shared" si="0"/>
        <v>0</v>
      </c>
      <c r="H26" s="39"/>
    </row>
    <row r="27" spans="1:8" s="8" customFormat="1" ht="2.25" hidden="1" customHeight="1">
      <c r="A27" s="2"/>
      <c r="B27" s="12" t="s">
        <v>21</v>
      </c>
      <c r="C27" s="7"/>
      <c r="D27" s="36">
        <v>0</v>
      </c>
      <c r="E27" s="40"/>
      <c r="F27" s="36">
        <v>0</v>
      </c>
      <c r="G27" s="38">
        <f t="shared" si="0"/>
        <v>0</v>
      </c>
      <c r="H27" s="39"/>
    </row>
    <row r="28" spans="1:8" s="8" customFormat="1" ht="114.75" customHeight="1">
      <c r="A28" s="2">
        <v>31010200</v>
      </c>
      <c r="B28" s="12" t="s">
        <v>22</v>
      </c>
      <c r="C28" s="17">
        <v>1</v>
      </c>
      <c r="D28" s="36">
        <v>6</v>
      </c>
      <c r="E28" s="40"/>
      <c r="F28" s="36">
        <v>6</v>
      </c>
      <c r="G28" s="38">
        <f t="shared" si="0"/>
        <v>0</v>
      </c>
      <c r="H28" s="39"/>
    </row>
    <row r="29" spans="1:8" s="8" customFormat="1" ht="90.75" hidden="1" customHeight="1">
      <c r="A29" s="2"/>
      <c r="B29" s="12" t="s">
        <v>23</v>
      </c>
      <c r="C29" s="7"/>
      <c r="D29" s="36">
        <v>0</v>
      </c>
      <c r="E29" s="40"/>
      <c r="F29" s="36">
        <v>0</v>
      </c>
      <c r="G29" s="38">
        <f t="shared" si="0"/>
        <v>0</v>
      </c>
      <c r="H29" s="39"/>
    </row>
    <row r="30" spans="1:8" s="8" customFormat="1" ht="51.75" customHeight="1">
      <c r="A30" s="2">
        <v>21010300</v>
      </c>
      <c r="B30" s="12" t="s">
        <v>24</v>
      </c>
      <c r="C30" s="7"/>
      <c r="D30" s="36">
        <v>60</v>
      </c>
      <c r="E30" s="40"/>
      <c r="F30" s="36">
        <v>60</v>
      </c>
      <c r="G30" s="38">
        <f t="shared" si="0"/>
        <v>0</v>
      </c>
      <c r="H30" s="39"/>
    </row>
    <row r="31" spans="1:8" s="8" customFormat="1" ht="30" customHeight="1">
      <c r="A31" s="2"/>
      <c r="B31" s="12" t="s">
        <v>25</v>
      </c>
      <c r="C31" s="7"/>
      <c r="D31" s="36">
        <v>0</v>
      </c>
      <c r="E31" s="40"/>
      <c r="F31" s="36">
        <v>50</v>
      </c>
      <c r="G31" s="38">
        <f t="shared" si="0"/>
        <v>50</v>
      </c>
      <c r="H31" s="39"/>
    </row>
    <row r="32" spans="1:8" s="8" customFormat="1" ht="39" customHeight="1">
      <c r="A32" s="2"/>
      <c r="B32" s="12" t="s">
        <v>26</v>
      </c>
      <c r="C32" s="7"/>
      <c r="D32" s="36">
        <v>0</v>
      </c>
      <c r="E32" s="40"/>
      <c r="F32" s="36">
        <v>0</v>
      </c>
      <c r="G32" s="38">
        <f t="shared" si="0"/>
        <v>0</v>
      </c>
      <c r="H32" s="39"/>
    </row>
    <row r="33" spans="1:8" s="8" customFormat="1" ht="57" customHeight="1">
      <c r="A33" s="2">
        <v>21081100</v>
      </c>
      <c r="B33" s="3" t="s">
        <v>27</v>
      </c>
      <c r="C33" s="17">
        <v>1</v>
      </c>
      <c r="D33" s="36">
        <v>22</v>
      </c>
      <c r="E33" s="40"/>
      <c r="F33" s="36">
        <v>22</v>
      </c>
      <c r="G33" s="38">
        <f t="shared" si="0"/>
        <v>0</v>
      </c>
      <c r="H33" s="39"/>
    </row>
    <row r="34" spans="1:8" s="8" customFormat="1" ht="0.75" hidden="1" customHeight="1">
      <c r="A34" s="2"/>
      <c r="B34" s="12" t="s">
        <v>28</v>
      </c>
      <c r="C34" s="7"/>
      <c r="D34" s="36">
        <v>0</v>
      </c>
      <c r="E34" s="40"/>
      <c r="F34" s="36">
        <v>0</v>
      </c>
      <c r="G34" s="38">
        <f t="shared" si="0"/>
        <v>0</v>
      </c>
      <c r="H34" s="39"/>
    </row>
    <row r="35" spans="1:8" s="8" customFormat="1" ht="8.25" hidden="1" customHeight="1">
      <c r="A35" s="2"/>
      <c r="B35" s="12" t="s">
        <v>29</v>
      </c>
      <c r="C35" s="7"/>
      <c r="D35" s="36">
        <v>0</v>
      </c>
      <c r="E35" s="40"/>
      <c r="F35" s="36">
        <v>0</v>
      </c>
      <c r="G35" s="38">
        <f t="shared" si="0"/>
        <v>0</v>
      </c>
      <c r="H35" s="39"/>
    </row>
    <row r="36" spans="1:8" s="8" customFormat="1" ht="88.5" hidden="1" customHeight="1">
      <c r="A36" s="2"/>
      <c r="B36" s="12" t="s">
        <v>30</v>
      </c>
      <c r="C36" s="7"/>
      <c r="D36" s="36">
        <v>0</v>
      </c>
      <c r="E36" s="40"/>
      <c r="F36" s="36">
        <v>0</v>
      </c>
      <c r="G36" s="38">
        <f t="shared" si="0"/>
        <v>0</v>
      </c>
      <c r="H36" s="39"/>
    </row>
    <row r="37" spans="1:8" s="8" customFormat="1" ht="108.75" hidden="1" customHeight="1">
      <c r="A37" s="2"/>
      <c r="B37" s="12" t="s">
        <v>31</v>
      </c>
      <c r="C37" s="7"/>
      <c r="D37" s="36">
        <v>0</v>
      </c>
      <c r="E37" s="40"/>
      <c r="F37" s="36">
        <v>0</v>
      </c>
      <c r="G37" s="38">
        <f t="shared" si="0"/>
        <v>0</v>
      </c>
      <c r="H37" s="39"/>
    </row>
    <row r="38" spans="1:8" s="8" customFormat="1" ht="48.75" customHeight="1">
      <c r="A38" s="2"/>
      <c r="B38" s="12" t="s">
        <v>32</v>
      </c>
      <c r="C38" s="17">
        <v>1</v>
      </c>
      <c r="D38" s="36">
        <v>310</v>
      </c>
      <c r="E38" s="40"/>
      <c r="F38" s="36">
        <v>310</v>
      </c>
      <c r="G38" s="38">
        <f t="shared" si="0"/>
        <v>0</v>
      </c>
      <c r="H38" s="39"/>
    </row>
    <row r="39" spans="1:8" s="8" customFormat="1" ht="40.5" customHeight="1">
      <c r="A39" s="7"/>
      <c r="B39" s="25" t="s">
        <v>38</v>
      </c>
      <c r="C39" s="24"/>
      <c r="D39" s="43">
        <f>D6+D7+D10+D11+D14+D24+D28+D30+D33+D38</f>
        <v>203332</v>
      </c>
      <c r="E39" s="44"/>
      <c r="F39" s="43">
        <f>F6+F7+F8+F10+F11+F12+F24+F28+F30+F31+F33+F38</f>
        <v>194671.2</v>
      </c>
      <c r="G39" s="45">
        <f t="shared" si="0"/>
        <v>-8660.7999999999884</v>
      </c>
      <c r="H39" s="39"/>
    </row>
    <row r="40" spans="1:8" s="8" customFormat="1" ht="27.75" customHeight="1">
      <c r="A40" s="212" t="s">
        <v>40</v>
      </c>
      <c r="B40" s="213"/>
      <c r="C40" s="213"/>
      <c r="D40" s="213"/>
      <c r="E40" s="213"/>
      <c r="F40" s="213"/>
      <c r="G40" s="213"/>
      <c r="H40" s="214"/>
    </row>
    <row r="41" spans="1:8" s="8" customFormat="1" ht="27" customHeight="1">
      <c r="A41" s="22"/>
      <c r="B41" s="64" t="s">
        <v>61</v>
      </c>
      <c r="C41" s="63"/>
      <c r="D41" s="61">
        <f>D42+D43+D44+D45+D46</f>
        <v>17527</v>
      </c>
      <c r="E41" s="62"/>
      <c r="F41" s="61">
        <f>F42+F43+F44+F45+F46</f>
        <v>4510</v>
      </c>
      <c r="G41" s="61">
        <f>F41-D41</f>
        <v>-13017</v>
      </c>
      <c r="H41" s="46"/>
    </row>
    <row r="42" spans="1:8" s="8" customFormat="1" ht="199.5" customHeight="1">
      <c r="A42" s="2">
        <v>18010000</v>
      </c>
      <c r="B42" s="5" t="s">
        <v>62</v>
      </c>
      <c r="C42" s="20">
        <v>1</v>
      </c>
      <c r="D42" s="36">
        <v>17</v>
      </c>
      <c r="E42" s="40"/>
      <c r="F42" s="36">
        <v>0</v>
      </c>
      <c r="G42" s="36">
        <f>F42-D42</f>
        <v>-17</v>
      </c>
      <c r="H42" s="39" t="s">
        <v>55</v>
      </c>
    </row>
    <row r="43" spans="1:8" s="8" customFormat="1" ht="78" customHeight="1">
      <c r="A43" s="2">
        <v>18050000</v>
      </c>
      <c r="B43" s="5" t="s">
        <v>41</v>
      </c>
      <c r="C43" s="20">
        <v>1</v>
      </c>
      <c r="D43" s="36">
        <v>13000</v>
      </c>
      <c r="E43" s="40"/>
      <c r="F43" s="36">
        <v>0</v>
      </c>
      <c r="G43" s="36">
        <f>F43-D43</f>
        <v>-13000</v>
      </c>
      <c r="H43" s="39" t="s">
        <v>37</v>
      </c>
    </row>
    <row r="44" spans="1:8" s="8" customFormat="1" ht="30.75" customHeight="1">
      <c r="A44" s="2">
        <v>24170000</v>
      </c>
      <c r="B44" s="5" t="s">
        <v>42</v>
      </c>
      <c r="C44" s="20">
        <v>1</v>
      </c>
      <c r="D44" s="36">
        <v>2000</v>
      </c>
      <c r="E44" s="37">
        <v>1</v>
      </c>
      <c r="F44" s="36">
        <v>2000</v>
      </c>
      <c r="G44" s="47"/>
      <c r="H44" s="39"/>
    </row>
    <row r="45" spans="1:8" s="8" customFormat="1" ht="35.25" customHeight="1">
      <c r="A45" s="2">
        <v>31030000</v>
      </c>
      <c r="B45" s="5" t="s">
        <v>43</v>
      </c>
      <c r="C45" s="20">
        <v>1</v>
      </c>
      <c r="D45" s="36">
        <v>1000</v>
      </c>
      <c r="E45" s="37">
        <v>1</v>
      </c>
      <c r="F45" s="36">
        <v>1000</v>
      </c>
      <c r="G45" s="47"/>
      <c r="H45" s="39"/>
    </row>
    <row r="46" spans="1:8" s="8" customFormat="1" ht="23.25" customHeight="1">
      <c r="A46" s="7">
        <v>33010000</v>
      </c>
      <c r="B46" s="3" t="s">
        <v>44</v>
      </c>
      <c r="C46" s="13">
        <v>1</v>
      </c>
      <c r="D46" s="36">
        <v>1510</v>
      </c>
      <c r="E46" s="37">
        <v>1</v>
      </c>
      <c r="F46" s="36">
        <v>1510</v>
      </c>
      <c r="G46" s="47"/>
      <c r="H46" s="39"/>
    </row>
    <row r="47" spans="1:8" s="8" customFormat="1" ht="32.25" customHeight="1">
      <c r="A47" s="23"/>
      <c r="B47" s="59" t="s">
        <v>45</v>
      </c>
      <c r="C47" s="60"/>
      <c r="D47" s="61">
        <f>D48+D49</f>
        <v>224.9</v>
      </c>
      <c r="E47" s="62"/>
      <c r="F47" s="61">
        <f>F48+F49</f>
        <v>224.9</v>
      </c>
      <c r="G47" s="61">
        <f>F47-D47</f>
        <v>0</v>
      </c>
      <c r="H47" s="46"/>
    </row>
    <row r="48" spans="1:8" ht="39" customHeight="1">
      <c r="A48" s="48" t="s">
        <v>58</v>
      </c>
      <c r="B48" s="49" t="s">
        <v>46</v>
      </c>
      <c r="C48" s="50">
        <v>0.5</v>
      </c>
      <c r="D48" s="36">
        <v>160</v>
      </c>
      <c r="E48" s="37">
        <v>0.5</v>
      </c>
      <c r="F48" s="36">
        <v>160</v>
      </c>
      <c r="G48" s="47"/>
      <c r="H48" s="51"/>
    </row>
    <row r="49" spans="1:8" ht="75.75" customHeight="1">
      <c r="A49" s="52">
        <v>18041500</v>
      </c>
      <c r="B49" s="49" t="s">
        <v>47</v>
      </c>
      <c r="C49" s="50">
        <v>0.5</v>
      </c>
      <c r="D49" s="36">
        <v>64.900000000000006</v>
      </c>
      <c r="E49" s="37">
        <v>0.5</v>
      </c>
      <c r="F49" s="36">
        <v>64.900000000000006</v>
      </c>
      <c r="G49" s="47"/>
      <c r="H49" s="51"/>
    </row>
    <row r="50" spans="1:8" ht="31.5" hidden="1" customHeight="1">
      <c r="A50" s="53"/>
      <c r="B50" s="49" t="s">
        <v>48</v>
      </c>
      <c r="C50" s="52"/>
      <c r="D50" s="36">
        <v>0</v>
      </c>
      <c r="E50" s="40"/>
      <c r="F50" s="36">
        <v>0</v>
      </c>
      <c r="G50" s="47"/>
      <c r="H50" s="51"/>
    </row>
    <row r="51" spans="1:8" ht="30.75" customHeight="1">
      <c r="A51" s="54"/>
      <c r="B51" s="65" t="s">
        <v>49</v>
      </c>
      <c r="C51" s="62"/>
      <c r="D51" s="61">
        <f>D52+D53</f>
        <v>1135</v>
      </c>
      <c r="E51" s="62"/>
      <c r="F51" s="61">
        <f>F52+F53</f>
        <v>1135</v>
      </c>
      <c r="G51" s="61">
        <f>F51-D51</f>
        <v>0</v>
      </c>
      <c r="H51" s="55"/>
    </row>
    <row r="52" spans="1:8" ht="45" customHeight="1">
      <c r="A52" s="52">
        <v>24062100</v>
      </c>
      <c r="B52" s="49" t="s">
        <v>50</v>
      </c>
      <c r="C52" s="50">
        <v>0.5</v>
      </c>
      <c r="D52" s="36">
        <v>650</v>
      </c>
      <c r="E52" s="37">
        <v>0.5</v>
      </c>
      <c r="F52" s="36">
        <v>650</v>
      </c>
      <c r="G52" s="47"/>
      <c r="H52" s="51"/>
    </row>
    <row r="53" spans="1:8" ht="32.25" customHeight="1">
      <c r="A53" s="48" t="s">
        <v>59</v>
      </c>
      <c r="B53" s="49" t="s">
        <v>51</v>
      </c>
      <c r="C53" s="50">
        <v>0.25</v>
      </c>
      <c r="D53" s="36">
        <v>485</v>
      </c>
      <c r="E53" s="37">
        <v>0.25</v>
      </c>
      <c r="F53" s="36">
        <v>485</v>
      </c>
      <c r="G53" s="47"/>
      <c r="H53" s="51"/>
    </row>
    <row r="54" spans="1:8" ht="19.5" customHeight="1">
      <c r="A54" s="52">
        <v>50110000</v>
      </c>
      <c r="B54" s="49" t="s">
        <v>52</v>
      </c>
      <c r="C54" s="50">
        <v>1</v>
      </c>
      <c r="D54" s="36">
        <v>45</v>
      </c>
      <c r="E54" s="37">
        <v>1</v>
      </c>
      <c r="F54" s="36">
        <v>45</v>
      </c>
      <c r="G54" s="47"/>
      <c r="H54" s="51"/>
    </row>
    <row r="55" spans="1:8" s="8" customFormat="1" ht="21" customHeight="1">
      <c r="A55" s="52">
        <v>25000000</v>
      </c>
      <c r="B55" s="49" t="s">
        <v>53</v>
      </c>
      <c r="C55" s="50">
        <v>1</v>
      </c>
      <c r="D55" s="36">
        <v>4958.8</v>
      </c>
      <c r="E55" s="37">
        <v>1</v>
      </c>
      <c r="F55" s="36">
        <v>4958.8</v>
      </c>
      <c r="G55" s="47"/>
      <c r="H55" s="39"/>
    </row>
    <row r="56" spans="1:8" s="8" customFormat="1" ht="22.5" customHeight="1">
      <c r="A56" s="52"/>
      <c r="B56" s="56" t="s">
        <v>54</v>
      </c>
      <c r="C56" s="52"/>
      <c r="D56" s="43">
        <f>D41+D47+D51+D54+D55</f>
        <v>23890.7</v>
      </c>
      <c r="E56" s="44"/>
      <c r="F56" s="43">
        <f>F41+F47+F51+F54+F55</f>
        <v>10873.7</v>
      </c>
      <c r="G56" s="43">
        <f>F56-D56</f>
        <v>-13017</v>
      </c>
      <c r="H56" s="39"/>
    </row>
    <row r="57" spans="1:8" s="8" customFormat="1" ht="22.5" customHeight="1">
      <c r="A57" s="52"/>
      <c r="B57" s="56" t="s">
        <v>66</v>
      </c>
      <c r="C57" s="52"/>
      <c r="D57" s="43">
        <f>D39+D56</f>
        <v>227222.7</v>
      </c>
      <c r="E57" s="44"/>
      <c r="F57" s="43">
        <f>F39+F56</f>
        <v>205544.90000000002</v>
      </c>
      <c r="G57" s="43">
        <f>F57-D57</f>
        <v>-21677.799999999988</v>
      </c>
      <c r="H57" s="39"/>
    </row>
    <row r="58" spans="1:8" s="8" customFormat="1" ht="22.5" customHeight="1">
      <c r="A58" s="52"/>
      <c r="B58" s="56"/>
      <c r="C58" s="52"/>
      <c r="D58" s="43"/>
      <c r="E58" s="44"/>
      <c r="F58" s="43"/>
      <c r="G58" s="43"/>
      <c r="H58" s="39"/>
    </row>
    <row r="59" spans="1:8" s="8" customFormat="1" ht="22.5" customHeight="1">
      <c r="A59" s="52"/>
      <c r="B59" s="56"/>
      <c r="C59" s="52"/>
      <c r="D59" s="43"/>
      <c r="E59" s="44"/>
      <c r="F59" s="43"/>
      <c r="G59" s="43"/>
      <c r="H59" s="39"/>
    </row>
    <row r="60" spans="1:8" s="8" customFormat="1" ht="22.5" customHeight="1">
      <c r="A60" s="52"/>
      <c r="B60" s="56"/>
      <c r="C60" s="52"/>
      <c r="D60" s="43"/>
      <c r="E60" s="44"/>
      <c r="F60" s="43"/>
      <c r="G60" s="43"/>
      <c r="H60" s="39"/>
    </row>
    <row r="61" spans="1:8" s="8" customFormat="1" ht="22.5" customHeight="1">
      <c r="A61" s="52"/>
      <c r="B61" s="56"/>
      <c r="C61" s="52"/>
      <c r="D61" s="43"/>
      <c r="E61" s="44"/>
      <c r="F61" s="43"/>
      <c r="G61" s="43"/>
      <c r="H61" s="39"/>
    </row>
    <row r="62" spans="1:8" s="8" customFormat="1" ht="26.25" customHeight="1">
      <c r="A62" s="57"/>
      <c r="B62" s="70" t="s">
        <v>56</v>
      </c>
      <c r="C62" s="71"/>
      <c r="D62" s="72">
        <v>37349.1</v>
      </c>
      <c r="E62" s="71"/>
      <c r="F62" s="72">
        <v>0</v>
      </c>
      <c r="G62" s="72">
        <f>D62-F62</f>
        <v>37349.1</v>
      </c>
      <c r="H62" s="58"/>
    </row>
    <row r="63" spans="1:8" s="8" customFormat="1" ht="33" customHeight="1">
      <c r="A63" s="57"/>
      <c r="B63" s="70" t="s">
        <v>69</v>
      </c>
      <c r="C63" s="71"/>
      <c r="D63" s="72">
        <v>0</v>
      </c>
      <c r="E63" s="71"/>
      <c r="F63" s="72">
        <v>5568</v>
      </c>
      <c r="G63" s="72">
        <f>D63-F63</f>
        <v>-5568</v>
      </c>
      <c r="H63" s="58"/>
    </row>
    <row r="64" spans="1:8" s="21" customFormat="1" ht="30.75" customHeight="1">
      <c r="A64" s="57"/>
      <c r="B64" s="66" t="s">
        <v>57</v>
      </c>
      <c r="C64" s="67"/>
      <c r="D64" s="68"/>
      <c r="E64" s="67"/>
      <c r="F64" s="68"/>
      <c r="G64" s="69">
        <f>G39+G56+G62+G63</f>
        <v>10103.30000000001</v>
      </c>
      <c r="H64" s="58"/>
    </row>
  </sheetData>
  <mergeCells count="5">
    <mergeCell ref="C4:D4"/>
    <mergeCell ref="E4:F4"/>
    <mergeCell ref="A5:H5"/>
    <mergeCell ref="A2:H2"/>
    <mergeCell ref="A40:H40"/>
  </mergeCells>
  <pageMargins left="0.11811023622047245" right="0.11811023622047245" top="0.35433070866141736" bottom="0.35433070866141736" header="0.31496062992125984" footer="0.31496062992125984"/>
  <pageSetup paperSize="9" scale="67" fitToHeight="2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1"/>
  <sheetViews>
    <sheetView tabSelected="1" zoomScale="80" zoomScaleNormal="80" workbookViewId="0">
      <selection activeCell="P38" sqref="P38"/>
    </sheetView>
  </sheetViews>
  <sheetFormatPr defaultRowHeight="15"/>
  <cols>
    <col min="1" max="1" width="10.5703125" style="123" customWidth="1"/>
    <col min="2" max="2" width="61.85546875" style="124" customWidth="1"/>
    <col min="3" max="3" width="19.140625" style="81" customWidth="1"/>
    <col min="4" max="4" width="7.42578125" style="98" customWidth="1"/>
    <col min="5" max="5" width="12.7109375" style="99" customWidth="1"/>
    <col min="6" max="6" width="7.28515625" style="109" customWidth="1"/>
    <col min="7" max="7" width="14.28515625" style="99" customWidth="1"/>
    <col min="8" max="8" width="8.140625" style="100" customWidth="1"/>
    <col min="9" max="9" width="13.28515625" style="99" customWidth="1"/>
    <col min="10" max="10" width="12.140625" style="99" customWidth="1"/>
    <col min="11" max="11" width="8.28515625" style="104" customWidth="1"/>
    <col min="12" max="12" width="13.5703125" style="99" customWidth="1"/>
    <col min="13" max="13" width="8.140625" style="104" customWidth="1"/>
    <col min="14" max="14" width="12.28515625" style="99" customWidth="1"/>
    <col min="15" max="15" width="9.7109375" style="104" customWidth="1"/>
    <col min="16" max="16" width="37.42578125" style="127" customWidth="1"/>
  </cols>
  <sheetData>
    <row r="1" spans="1:16" ht="27.75" customHeight="1">
      <c r="A1" s="215" t="s">
        <v>75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16" s="1" customFormat="1" ht="18" customHeight="1">
      <c r="A2" s="110"/>
      <c r="B2" s="86"/>
      <c r="C2" s="75"/>
      <c r="D2" s="83"/>
      <c r="E2" s="74"/>
      <c r="F2" s="105"/>
      <c r="G2" s="74"/>
      <c r="H2" s="84"/>
      <c r="I2" s="85" t="s">
        <v>33</v>
      </c>
      <c r="J2" s="74"/>
      <c r="K2" s="101"/>
      <c r="L2" s="74"/>
      <c r="M2" s="101"/>
      <c r="N2" s="74"/>
      <c r="O2" s="101"/>
      <c r="P2" s="125"/>
    </row>
    <row r="3" spans="1:16" s="155" customFormat="1" ht="21" customHeight="1">
      <c r="A3" s="224" t="s">
        <v>2</v>
      </c>
      <c r="B3" s="230" t="s">
        <v>3</v>
      </c>
      <c r="C3" s="231" t="s">
        <v>70</v>
      </c>
      <c r="D3" s="232" t="s">
        <v>133</v>
      </c>
      <c r="E3" s="232"/>
      <c r="F3" s="233" t="s">
        <v>76</v>
      </c>
      <c r="G3" s="234"/>
      <c r="H3" s="232" t="s">
        <v>71</v>
      </c>
      <c r="I3" s="232"/>
      <c r="J3" s="222" t="s">
        <v>35</v>
      </c>
      <c r="K3" s="222"/>
      <c r="L3" s="222"/>
      <c r="M3" s="222"/>
      <c r="N3" s="222"/>
      <c r="O3" s="222"/>
      <c r="P3" s="227" t="s">
        <v>36</v>
      </c>
    </row>
    <row r="4" spans="1:16" s="155" customFormat="1" ht="51" customHeight="1">
      <c r="A4" s="224"/>
      <c r="B4" s="230"/>
      <c r="C4" s="231"/>
      <c r="D4" s="232"/>
      <c r="E4" s="232"/>
      <c r="F4" s="235"/>
      <c r="G4" s="236"/>
      <c r="H4" s="232"/>
      <c r="I4" s="232"/>
      <c r="J4" s="223" t="s">
        <v>72</v>
      </c>
      <c r="K4" s="223"/>
      <c r="L4" s="225" t="s">
        <v>78</v>
      </c>
      <c r="M4" s="226"/>
      <c r="N4" s="222" t="s">
        <v>79</v>
      </c>
      <c r="O4" s="222"/>
      <c r="P4" s="228"/>
    </row>
    <row r="5" spans="1:16" s="155" customFormat="1" ht="20.25" customHeight="1">
      <c r="A5" s="224"/>
      <c r="B5" s="230"/>
      <c r="C5" s="231"/>
      <c r="D5" s="232"/>
      <c r="E5" s="232"/>
      <c r="F5" s="237"/>
      <c r="G5" s="238"/>
      <c r="H5" s="232"/>
      <c r="I5" s="232"/>
      <c r="J5" s="156" t="s">
        <v>73</v>
      </c>
      <c r="K5" s="157" t="s">
        <v>74</v>
      </c>
      <c r="L5" s="156" t="s">
        <v>73</v>
      </c>
      <c r="M5" s="157" t="s">
        <v>74</v>
      </c>
      <c r="N5" s="156" t="s">
        <v>73</v>
      </c>
      <c r="O5" s="157" t="s">
        <v>74</v>
      </c>
      <c r="P5" s="229"/>
    </row>
    <row r="6" spans="1:16" ht="27" customHeight="1" thickBot="1">
      <c r="A6" s="216" t="s">
        <v>39</v>
      </c>
      <c r="B6" s="217"/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217"/>
      <c r="P6" s="218"/>
    </row>
    <row r="7" spans="1:16" s="8" customFormat="1" ht="43.5" customHeight="1">
      <c r="A7" s="111">
        <v>11010000</v>
      </c>
      <c r="B7" s="4" t="s">
        <v>1</v>
      </c>
      <c r="C7" s="158">
        <v>136312.5</v>
      </c>
      <c r="D7" s="159">
        <v>0.75</v>
      </c>
      <c r="E7" s="160">
        <v>137472</v>
      </c>
      <c r="F7" s="161" t="s">
        <v>77</v>
      </c>
      <c r="G7" s="160">
        <f>E7/75*60</f>
        <v>109977.60000000001</v>
      </c>
      <c r="H7" s="162">
        <v>0.6</v>
      </c>
      <c r="I7" s="163">
        <v>111400</v>
      </c>
      <c r="J7" s="164">
        <f>E7-C7</f>
        <v>1159.5</v>
      </c>
      <c r="K7" s="165">
        <f>E7/C7*100</f>
        <v>100.85061898211829</v>
      </c>
      <c r="L7" s="164">
        <f>I7-E7</f>
        <v>-26072</v>
      </c>
      <c r="M7" s="165">
        <f>I7/E7*100</f>
        <v>81.034683426443195</v>
      </c>
      <c r="N7" s="160">
        <f>I7-G7</f>
        <v>1422.3999999999942</v>
      </c>
      <c r="O7" s="165">
        <f>I7/G7*100</f>
        <v>101.29335428305399</v>
      </c>
      <c r="P7" s="186" t="s">
        <v>126</v>
      </c>
    </row>
    <row r="8" spans="1:16" s="8" customFormat="1" ht="52.5" customHeight="1">
      <c r="A8" s="112">
        <v>11020000</v>
      </c>
      <c r="B8" s="114" t="s">
        <v>7</v>
      </c>
      <c r="C8" s="166">
        <v>2903.9</v>
      </c>
      <c r="D8" s="167">
        <v>1</v>
      </c>
      <c r="E8" s="160">
        <v>2703.7</v>
      </c>
      <c r="F8" s="161" t="s">
        <v>80</v>
      </c>
      <c r="G8" s="160">
        <f>E8</f>
        <v>2703.7</v>
      </c>
      <c r="H8" s="162">
        <v>1</v>
      </c>
      <c r="I8" s="163">
        <f>1765+400</f>
        <v>2165</v>
      </c>
      <c r="J8" s="164">
        <f t="shared" ref="J8:J27" si="0">E8-C8</f>
        <v>-200.20000000000027</v>
      </c>
      <c r="K8" s="165">
        <f t="shared" ref="K8:K28" si="1">E8/C8*100</f>
        <v>93.105823203278334</v>
      </c>
      <c r="L8" s="164">
        <f t="shared" ref="L8:L28" si="2">I8-E8</f>
        <v>-538.69999999999982</v>
      </c>
      <c r="M8" s="165">
        <f t="shared" ref="M8:M28" si="3">I8/E8*100</f>
        <v>80.075452158153652</v>
      </c>
      <c r="N8" s="164">
        <f t="shared" ref="N8:N27" si="4">I8-G8</f>
        <v>-538.69999999999982</v>
      </c>
      <c r="O8" s="165">
        <f t="shared" ref="O8:O28" si="5">I8/G8*100</f>
        <v>80.075452158153652</v>
      </c>
      <c r="P8" s="187" t="s">
        <v>88</v>
      </c>
    </row>
    <row r="9" spans="1:16" s="8" customFormat="1" ht="58.5" customHeight="1">
      <c r="A9" s="112"/>
      <c r="B9" s="114" t="s">
        <v>125</v>
      </c>
      <c r="C9" s="166"/>
      <c r="D9" s="167"/>
      <c r="E9" s="160"/>
      <c r="F9" s="161"/>
      <c r="G9" s="160">
        <f>G11+G12+G10</f>
        <v>67761.8</v>
      </c>
      <c r="H9" s="162"/>
      <c r="I9" s="163">
        <f>I11+I12+I10</f>
        <v>73110</v>
      </c>
      <c r="J9" s="164"/>
      <c r="K9" s="165"/>
      <c r="L9" s="164"/>
      <c r="M9" s="165"/>
      <c r="N9" s="164"/>
      <c r="O9" s="165"/>
      <c r="P9" s="187" t="s">
        <v>135</v>
      </c>
    </row>
    <row r="10" spans="1:16" s="8" customFormat="1" ht="75" customHeight="1">
      <c r="A10" s="112">
        <v>12020000</v>
      </c>
      <c r="B10" s="114" t="s">
        <v>122</v>
      </c>
      <c r="C10" s="166">
        <v>0</v>
      </c>
      <c r="D10" s="167"/>
      <c r="E10" s="160">
        <v>0</v>
      </c>
      <c r="F10" s="161" t="s">
        <v>110</v>
      </c>
      <c r="G10" s="160">
        <v>251.7</v>
      </c>
      <c r="H10" s="162">
        <v>1</v>
      </c>
      <c r="I10" s="163">
        <v>500</v>
      </c>
      <c r="J10" s="164"/>
      <c r="K10" s="165"/>
      <c r="L10" s="168">
        <f t="shared" si="2"/>
        <v>500</v>
      </c>
      <c r="M10" s="175"/>
      <c r="N10" s="168">
        <f t="shared" si="4"/>
        <v>248.3</v>
      </c>
      <c r="O10" s="165">
        <f t="shared" si="5"/>
        <v>198.64918553833931</v>
      </c>
      <c r="P10" s="187" t="s">
        <v>123</v>
      </c>
    </row>
    <row r="11" spans="1:16" s="8" customFormat="1" ht="73.5" customHeight="1">
      <c r="A11" s="112">
        <v>13050000</v>
      </c>
      <c r="B11" s="114" t="s">
        <v>81</v>
      </c>
      <c r="C11" s="166">
        <v>67513.8</v>
      </c>
      <c r="D11" s="167">
        <v>1</v>
      </c>
      <c r="E11" s="160">
        <v>67462.100000000006</v>
      </c>
      <c r="F11" s="161" t="s">
        <v>82</v>
      </c>
      <c r="G11" s="160">
        <f>E11</f>
        <v>67462.100000000006</v>
      </c>
      <c r="H11" s="162">
        <v>1</v>
      </c>
      <c r="I11" s="163">
        <v>72400</v>
      </c>
      <c r="J11" s="164">
        <f t="shared" si="0"/>
        <v>-51.69999999999709</v>
      </c>
      <c r="K11" s="165">
        <f t="shared" si="1"/>
        <v>99.923423063136724</v>
      </c>
      <c r="L11" s="168">
        <f t="shared" si="2"/>
        <v>4937.8999999999942</v>
      </c>
      <c r="M11" s="165">
        <f t="shared" si="3"/>
        <v>107.31951718075779</v>
      </c>
      <c r="N11" s="160">
        <f t="shared" si="4"/>
        <v>4937.8999999999942</v>
      </c>
      <c r="O11" s="165">
        <f t="shared" si="5"/>
        <v>107.31951718075779</v>
      </c>
      <c r="P11" s="187" t="s">
        <v>136</v>
      </c>
    </row>
    <row r="12" spans="1:16" s="8" customFormat="1" ht="108" customHeight="1">
      <c r="A12" s="112">
        <v>18010000</v>
      </c>
      <c r="B12" s="114" t="s">
        <v>100</v>
      </c>
      <c r="C12" s="166"/>
      <c r="D12" s="167"/>
      <c r="E12" s="160"/>
      <c r="F12" s="161" t="s">
        <v>82</v>
      </c>
      <c r="G12" s="160">
        <v>48</v>
      </c>
      <c r="H12" s="162">
        <v>1</v>
      </c>
      <c r="I12" s="163">
        <v>210</v>
      </c>
      <c r="J12" s="168"/>
      <c r="K12" s="165"/>
      <c r="L12" s="168">
        <f t="shared" si="2"/>
        <v>210</v>
      </c>
      <c r="M12" s="165"/>
      <c r="N12" s="160">
        <f t="shared" si="4"/>
        <v>162</v>
      </c>
      <c r="O12" s="165">
        <f t="shared" si="5"/>
        <v>437.5</v>
      </c>
      <c r="P12" s="187" t="s">
        <v>129</v>
      </c>
    </row>
    <row r="13" spans="1:16" s="8" customFormat="1" ht="90.75" customHeight="1">
      <c r="A13" s="112">
        <v>18030000</v>
      </c>
      <c r="B13" s="114" t="s">
        <v>127</v>
      </c>
      <c r="C13" s="166">
        <v>0</v>
      </c>
      <c r="D13" s="167"/>
      <c r="E13" s="160"/>
      <c r="F13" s="161"/>
      <c r="G13" s="160">
        <v>0</v>
      </c>
      <c r="H13" s="162"/>
      <c r="I13" s="163">
        <v>100</v>
      </c>
      <c r="J13" s="168"/>
      <c r="K13" s="165"/>
      <c r="L13" s="168">
        <f t="shared" si="2"/>
        <v>100</v>
      </c>
      <c r="M13" s="165"/>
      <c r="N13" s="160"/>
      <c r="O13" s="165"/>
      <c r="P13" s="187" t="s">
        <v>128</v>
      </c>
    </row>
    <row r="14" spans="1:16" s="8" customFormat="1" ht="74.25" customHeight="1">
      <c r="A14" s="112">
        <v>14020000</v>
      </c>
      <c r="B14" s="114" t="s">
        <v>85</v>
      </c>
      <c r="C14" s="166">
        <v>0</v>
      </c>
      <c r="D14" s="167"/>
      <c r="E14" s="160">
        <v>0</v>
      </c>
      <c r="F14" s="161"/>
      <c r="G14" s="160"/>
      <c r="H14" s="162">
        <v>1</v>
      </c>
      <c r="I14" s="163">
        <v>10000</v>
      </c>
      <c r="J14" s="164"/>
      <c r="K14" s="165"/>
      <c r="L14" s="164"/>
      <c r="M14" s="165"/>
      <c r="N14" s="160">
        <f t="shared" si="4"/>
        <v>10000</v>
      </c>
      <c r="O14" s="165"/>
      <c r="P14" s="187" t="s">
        <v>130</v>
      </c>
    </row>
    <row r="15" spans="1:16" s="8" customFormat="1" ht="52.5" customHeight="1">
      <c r="A15" s="112">
        <v>18040000</v>
      </c>
      <c r="B15" s="114" t="s">
        <v>83</v>
      </c>
      <c r="C15" s="166">
        <v>1508</v>
      </c>
      <c r="D15" s="167">
        <v>1</v>
      </c>
      <c r="E15" s="160">
        <v>1517.6</v>
      </c>
      <c r="F15" s="161"/>
      <c r="G15" s="160">
        <v>0</v>
      </c>
      <c r="H15" s="162"/>
      <c r="I15" s="163">
        <v>0</v>
      </c>
      <c r="J15" s="168">
        <f t="shared" si="0"/>
        <v>9.5999999999999091</v>
      </c>
      <c r="K15" s="165">
        <f t="shared" si="1"/>
        <v>100.6366047745358</v>
      </c>
      <c r="L15" s="164">
        <f t="shared" si="2"/>
        <v>-1517.6</v>
      </c>
      <c r="M15" s="165"/>
      <c r="N15" s="160">
        <f t="shared" si="4"/>
        <v>0</v>
      </c>
      <c r="O15" s="165"/>
      <c r="P15" s="188" t="s">
        <v>84</v>
      </c>
    </row>
    <row r="16" spans="1:16" s="8" customFormat="1" ht="76.5" customHeight="1">
      <c r="A16" s="115">
        <v>18050000</v>
      </c>
      <c r="B16" s="113" t="s">
        <v>87</v>
      </c>
      <c r="C16" s="169"/>
      <c r="D16" s="170"/>
      <c r="E16" s="171"/>
      <c r="F16" s="172" t="s">
        <v>82</v>
      </c>
      <c r="G16" s="171">
        <v>14472.2</v>
      </c>
      <c r="H16" s="162">
        <v>1</v>
      </c>
      <c r="I16" s="163">
        <v>14500</v>
      </c>
      <c r="J16" s="164"/>
      <c r="K16" s="165"/>
      <c r="L16" s="168">
        <f t="shared" si="2"/>
        <v>14500</v>
      </c>
      <c r="M16" s="165"/>
      <c r="N16" s="160">
        <f t="shared" si="4"/>
        <v>27.799999999999272</v>
      </c>
      <c r="O16" s="165">
        <f t="shared" si="5"/>
        <v>100.1920924254778</v>
      </c>
      <c r="P16" s="188" t="s">
        <v>86</v>
      </c>
    </row>
    <row r="17" spans="1:16" ht="55.5" customHeight="1">
      <c r="A17" s="116" t="s">
        <v>111</v>
      </c>
      <c r="B17" s="117" t="s">
        <v>112</v>
      </c>
      <c r="C17" s="78"/>
      <c r="D17" s="94"/>
      <c r="E17" s="87"/>
      <c r="F17" s="106" t="s">
        <v>113</v>
      </c>
      <c r="G17" s="87">
        <v>311.89999999999998</v>
      </c>
      <c r="H17" s="88">
        <v>0.25</v>
      </c>
      <c r="I17" s="130">
        <v>320</v>
      </c>
      <c r="J17" s="164"/>
      <c r="K17" s="165"/>
      <c r="L17" s="168">
        <f t="shared" si="2"/>
        <v>320</v>
      </c>
      <c r="M17" s="165"/>
      <c r="N17" s="160">
        <f t="shared" si="4"/>
        <v>8.1000000000000227</v>
      </c>
      <c r="O17" s="165">
        <f t="shared" si="5"/>
        <v>102.59698621352999</v>
      </c>
      <c r="P17" s="187" t="s">
        <v>124</v>
      </c>
    </row>
    <row r="18" spans="1:16" s="8" customFormat="1" ht="51.75" customHeight="1">
      <c r="A18" s="112">
        <v>21010300</v>
      </c>
      <c r="B18" s="114" t="s">
        <v>89</v>
      </c>
      <c r="C18" s="173">
        <v>114</v>
      </c>
      <c r="D18" s="174">
        <v>1</v>
      </c>
      <c r="E18" s="160">
        <v>25.2</v>
      </c>
      <c r="F18" s="161" t="s">
        <v>82</v>
      </c>
      <c r="G18" s="160">
        <v>25.2</v>
      </c>
      <c r="H18" s="162">
        <v>1</v>
      </c>
      <c r="I18" s="163">
        <v>12</v>
      </c>
      <c r="J18" s="164">
        <f t="shared" si="0"/>
        <v>-88.8</v>
      </c>
      <c r="K18" s="165">
        <f t="shared" si="1"/>
        <v>22.105263157894736</v>
      </c>
      <c r="L18" s="164">
        <f t="shared" si="2"/>
        <v>-13.2</v>
      </c>
      <c r="M18" s="165">
        <f t="shared" si="3"/>
        <v>47.61904761904762</v>
      </c>
      <c r="N18" s="164">
        <f t="shared" si="4"/>
        <v>-13.2</v>
      </c>
      <c r="O18" s="165">
        <f t="shared" si="5"/>
        <v>47.61904761904762</v>
      </c>
      <c r="P18" s="187" t="s">
        <v>88</v>
      </c>
    </row>
    <row r="19" spans="1:16" s="8" customFormat="1" ht="63" customHeight="1">
      <c r="A19" s="112">
        <v>21081100</v>
      </c>
      <c r="B19" s="113" t="s">
        <v>90</v>
      </c>
      <c r="C19" s="169">
        <v>21.1</v>
      </c>
      <c r="D19" s="174">
        <v>1</v>
      </c>
      <c r="E19" s="160">
        <v>42.3</v>
      </c>
      <c r="F19" s="161" t="s">
        <v>82</v>
      </c>
      <c r="G19" s="160">
        <f>E19</f>
        <v>42.3</v>
      </c>
      <c r="H19" s="162">
        <v>1</v>
      </c>
      <c r="I19" s="163">
        <v>40</v>
      </c>
      <c r="J19" s="168">
        <f t="shared" si="0"/>
        <v>21.199999999999996</v>
      </c>
      <c r="K19" s="175">
        <f t="shared" si="1"/>
        <v>200.47393364928908</v>
      </c>
      <c r="L19" s="164">
        <f t="shared" si="2"/>
        <v>-2.2999999999999972</v>
      </c>
      <c r="M19" s="165">
        <f t="shared" si="3"/>
        <v>94.562647754137117</v>
      </c>
      <c r="N19" s="164">
        <f t="shared" si="4"/>
        <v>-2.2999999999999972</v>
      </c>
      <c r="O19" s="165">
        <f t="shared" si="5"/>
        <v>94.562647754137117</v>
      </c>
      <c r="P19" s="187" t="s">
        <v>88</v>
      </c>
    </row>
    <row r="20" spans="1:16" s="8" customFormat="1" ht="57" hidden="1" customHeight="1">
      <c r="A20" s="112">
        <v>22010300</v>
      </c>
      <c r="B20" s="113" t="s">
        <v>91</v>
      </c>
      <c r="C20" s="169"/>
      <c r="D20" s="174">
        <v>0</v>
      </c>
      <c r="E20" s="160">
        <v>0</v>
      </c>
      <c r="F20" s="161" t="s">
        <v>82</v>
      </c>
      <c r="G20" s="160"/>
      <c r="H20" s="162">
        <v>1</v>
      </c>
      <c r="I20" s="163"/>
      <c r="J20" s="164">
        <f t="shared" si="0"/>
        <v>0</v>
      </c>
      <c r="K20" s="165" t="e">
        <f t="shared" si="1"/>
        <v>#DIV/0!</v>
      </c>
      <c r="L20" s="168">
        <f t="shared" si="2"/>
        <v>0</v>
      </c>
      <c r="M20" s="165"/>
      <c r="N20" s="160">
        <f t="shared" si="4"/>
        <v>0</v>
      </c>
      <c r="O20" s="165" t="e">
        <f t="shared" si="5"/>
        <v>#DIV/0!</v>
      </c>
      <c r="P20" s="187"/>
    </row>
    <row r="21" spans="1:16" s="8" customFormat="1" ht="92.25" customHeight="1">
      <c r="A21" s="112">
        <v>22012500</v>
      </c>
      <c r="B21" s="114" t="s">
        <v>98</v>
      </c>
      <c r="C21" s="173"/>
      <c r="D21" s="91"/>
      <c r="E21" s="160"/>
      <c r="F21" s="161"/>
      <c r="G21" s="160"/>
      <c r="H21" s="162">
        <v>1</v>
      </c>
      <c r="I21" s="163">
        <v>200</v>
      </c>
      <c r="J21" s="164"/>
      <c r="K21" s="165"/>
      <c r="L21" s="168">
        <f>I21-E21</f>
        <v>200</v>
      </c>
      <c r="M21" s="165"/>
      <c r="N21" s="160">
        <f>I21-G21</f>
        <v>200</v>
      </c>
      <c r="O21" s="165"/>
      <c r="P21" s="187" t="s">
        <v>137</v>
      </c>
    </row>
    <row r="22" spans="1:16" s="8" customFormat="1" ht="65.25" customHeight="1">
      <c r="A22" s="112">
        <v>22080400</v>
      </c>
      <c r="B22" s="114" t="s">
        <v>92</v>
      </c>
      <c r="C22" s="173">
        <v>1815.4</v>
      </c>
      <c r="D22" s="174">
        <v>1</v>
      </c>
      <c r="E22" s="160">
        <v>1432.6</v>
      </c>
      <c r="F22" s="161" t="s">
        <v>82</v>
      </c>
      <c r="G22" s="160">
        <f>E22</f>
        <v>1432.6</v>
      </c>
      <c r="H22" s="162">
        <v>1</v>
      </c>
      <c r="I22" s="163">
        <v>1450</v>
      </c>
      <c r="J22" s="164">
        <f>E22-C22</f>
        <v>-382.80000000000018</v>
      </c>
      <c r="K22" s="165">
        <f>E22/C22*100</f>
        <v>78.913738019169315</v>
      </c>
      <c r="L22" s="168">
        <f>I22-E22</f>
        <v>17.400000000000091</v>
      </c>
      <c r="M22" s="165">
        <f>I22/E22*100</f>
        <v>101.21457489878543</v>
      </c>
      <c r="N22" s="160">
        <f>I22-G22</f>
        <v>17.400000000000091</v>
      </c>
      <c r="O22" s="165">
        <f>I22/G22*100</f>
        <v>101.21457489878543</v>
      </c>
      <c r="P22" s="187" t="s">
        <v>94</v>
      </c>
    </row>
    <row r="23" spans="1:16" s="8" customFormat="1" ht="72.75" customHeight="1">
      <c r="A23" s="112">
        <v>22090000</v>
      </c>
      <c r="B23" s="113" t="s">
        <v>4</v>
      </c>
      <c r="C23" s="169">
        <v>48.5</v>
      </c>
      <c r="D23" s="170">
        <v>1</v>
      </c>
      <c r="E23" s="160">
        <v>151.19999999999999</v>
      </c>
      <c r="F23" s="172" t="s">
        <v>101</v>
      </c>
      <c r="G23" s="160">
        <v>1400</v>
      </c>
      <c r="H23" s="176" t="s">
        <v>101</v>
      </c>
      <c r="I23" s="163">
        <v>1400</v>
      </c>
      <c r="J23" s="168">
        <f t="shared" si="0"/>
        <v>102.69999999999999</v>
      </c>
      <c r="K23" s="165">
        <f t="shared" si="1"/>
        <v>311.7525773195876</v>
      </c>
      <c r="L23" s="168">
        <f t="shared" si="2"/>
        <v>1248.8</v>
      </c>
      <c r="M23" s="165">
        <f t="shared" si="3"/>
        <v>925.92592592592598</v>
      </c>
      <c r="N23" s="160">
        <f t="shared" si="4"/>
        <v>0</v>
      </c>
      <c r="O23" s="165">
        <f t="shared" si="5"/>
        <v>100</v>
      </c>
      <c r="P23" s="189" t="s">
        <v>131</v>
      </c>
    </row>
    <row r="24" spans="1:16" s="8" customFormat="1" ht="57.75" customHeight="1">
      <c r="A24" s="111">
        <v>24060300</v>
      </c>
      <c r="B24" s="113" t="s">
        <v>93</v>
      </c>
      <c r="C24" s="158">
        <v>179</v>
      </c>
      <c r="D24" s="167">
        <v>1</v>
      </c>
      <c r="E24" s="160">
        <v>575.20000000000005</v>
      </c>
      <c r="F24" s="172" t="s">
        <v>82</v>
      </c>
      <c r="G24" s="160">
        <v>575.20000000000005</v>
      </c>
      <c r="H24" s="177">
        <v>1</v>
      </c>
      <c r="I24" s="163">
        <v>430</v>
      </c>
      <c r="J24" s="168">
        <f t="shared" si="0"/>
        <v>396.20000000000005</v>
      </c>
      <c r="K24" s="165">
        <f t="shared" si="1"/>
        <v>321.34078212290507</v>
      </c>
      <c r="L24" s="164">
        <f t="shared" si="2"/>
        <v>-145.20000000000005</v>
      </c>
      <c r="M24" s="165">
        <f t="shared" si="3"/>
        <v>74.756606397774689</v>
      </c>
      <c r="N24" s="164">
        <f t="shared" si="4"/>
        <v>-145.20000000000005</v>
      </c>
      <c r="O24" s="165">
        <f t="shared" si="5"/>
        <v>74.756606397774689</v>
      </c>
      <c r="P24" s="189" t="s">
        <v>138</v>
      </c>
    </row>
    <row r="25" spans="1:16" s="8" customFormat="1" ht="117" customHeight="1">
      <c r="A25" s="112">
        <v>31010200</v>
      </c>
      <c r="B25" s="114" t="s">
        <v>95</v>
      </c>
      <c r="C25" s="173">
        <v>349.2</v>
      </c>
      <c r="D25" s="174">
        <v>1</v>
      </c>
      <c r="E25" s="160">
        <v>12</v>
      </c>
      <c r="F25" s="161" t="s">
        <v>82</v>
      </c>
      <c r="G25" s="160">
        <v>10</v>
      </c>
      <c r="H25" s="162">
        <v>1</v>
      </c>
      <c r="I25" s="163">
        <v>10</v>
      </c>
      <c r="J25" s="164">
        <f>E25-C25</f>
        <v>-337.2</v>
      </c>
      <c r="K25" s="165">
        <f>E25/C25*100</f>
        <v>3.4364261168384882</v>
      </c>
      <c r="L25" s="168">
        <f>I25-E25</f>
        <v>-2</v>
      </c>
      <c r="M25" s="165">
        <f>I25/E25*100</f>
        <v>83.333333333333343</v>
      </c>
      <c r="N25" s="160">
        <f>I25-G25</f>
        <v>0</v>
      </c>
      <c r="O25" s="165">
        <f>I25/G25*100</f>
        <v>100</v>
      </c>
      <c r="P25" s="187" t="s">
        <v>96</v>
      </c>
    </row>
    <row r="26" spans="1:16" s="8" customFormat="1" ht="76.5" hidden="1" customHeight="1">
      <c r="A26" s="111"/>
      <c r="B26" s="114" t="s">
        <v>6</v>
      </c>
      <c r="C26" s="166">
        <v>0</v>
      </c>
      <c r="D26" s="167"/>
      <c r="E26" s="160">
        <v>0</v>
      </c>
      <c r="F26" s="161"/>
      <c r="G26" s="160">
        <v>0</v>
      </c>
      <c r="H26" s="178"/>
      <c r="I26" s="163">
        <v>0</v>
      </c>
      <c r="J26" s="168">
        <f t="shared" si="0"/>
        <v>0</v>
      </c>
      <c r="K26" s="175"/>
      <c r="L26" s="168">
        <f t="shared" si="2"/>
        <v>0</v>
      </c>
      <c r="M26" s="165"/>
      <c r="N26" s="160">
        <f t="shared" si="4"/>
        <v>0</v>
      </c>
      <c r="O26" s="165"/>
      <c r="P26" s="187" t="s">
        <v>97</v>
      </c>
    </row>
    <row r="27" spans="1:16" s="8" customFormat="1" ht="90.75" hidden="1" customHeight="1">
      <c r="A27" s="112"/>
      <c r="B27" s="114" t="s">
        <v>23</v>
      </c>
      <c r="C27" s="173"/>
      <c r="D27" s="91"/>
      <c r="E27" s="160">
        <v>0</v>
      </c>
      <c r="F27" s="161"/>
      <c r="G27" s="160"/>
      <c r="H27" s="178"/>
      <c r="I27" s="163">
        <v>0</v>
      </c>
      <c r="J27" s="164">
        <f t="shared" si="0"/>
        <v>0</v>
      </c>
      <c r="K27" s="165" t="e">
        <f t="shared" si="1"/>
        <v>#DIV/0!</v>
      </c>
      <c r="L27" s="164">
        <f t="shared" si="2"/>
        <v>0</v>
      </c>
      <c r="M27" s="165" t="e">
        <f t="shared" si="3"/>
        <v>#DIV/0!</v>
      </c>
      <c r="N27" s="160">
        <f t="shared" si="4"/>
        <v>0</v>
      </c>
      <c r="O27" s="165" t="e">
        <f t="shared" si="5"/>
        <v>#DIV/0!</v>
      </c>
      <c r="P27" s="187"/>
    </row>
    <row r="28" spans="1:16" s="8" customFormat="1" ht="40.5" customHeight="1">
      <c r="A28" s="115"/>
      <c r="B28" s="154" t="s">
        <v>38</v>
      </c>
      <c r="C28" s="77">
        <f>SUM(C7:C26)</f>
        <v>210765.40000000002</v>
      </c>
      <c r="D28" s="179" t="s">
        <v>99</v>
      </c>
      <c r="E28" s="180">
        <f>SUM(E7:E26)</f>
        <v>211393.90000000005</v>
      </c>
      <c r="F28" s="181" t="s">
        <v>99</v>
      </c>
      <c r="G28" s="180">
        <f>SUM(G7:G26)-G9</f>
        <v>198712.50000000006</v>
      </c>
      <c r="H28" s="182" t="s">
        <v>99</v>
      </c>
      <c r="I28" s="183">
        <f>SUM(I7:I26)-I9</f>
        <v>215137</v>
      </c>
      <c r="J28" s="184">
        <f>E28-C28</f>
        <v>628.5000000000291</v>
      </c>
      <c r="K28" s="185">
        <f t="shared" si="1"/>
        <v>100.29819885047546</v>
      </c>
      <c r="L28" s="184">
        <f t="shared" si="2"/>
        <v>3743.0999999999476</v>
      </c>
      <c r="M28" s="185">
        <f t="shared" si="3"/>
        <v>101.77067550198939</v>
      </c>
      <c r="N28" s="180">
        <f>I28-G28</f>
        <v>16424.499999999942</v>
      </c>
      <c r="O28" s="185">
        <f t="shared" si="5"/>
        <v>108.26545889161474</v>
      </c>
      <c r="P28" s="187"/>
    </row>
    <row r="29" spans="1:16" s="8" customFormat="1" ht="27.75" customHeight="1">
      <c r="A29" s="219" t="s">
        <v>40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1"/>
    </row>
    <row r="30" spans="1:16" s="8" customFormat="1" ht="27" customHeight="1">
      <c r="A30" s="131"/>
      <c r="B30" s="132" t="s">
        <v>61</v>
      </c>
      <c r="C30" s="133">
        <f>SUM(C31:C35)</f>
        <v>28934.800000000003</v>
      </c>
      <c r="D30" s="134" t="s">
        <v>99</v>
      </c>
      <c r="E30" s="135">
        <f>SUM(E31:E35)</f>
        <v>17971.5</v>
      </c>
      <c r="F30" s="136"/>
      <c r="G30" s="135">
        <f>SUM(G31:G35)</f>
        <v>3451.3999999999996</v>
      </c>
      <c r="H30" s="137"/>
      <c r="I30" s="135">
        <f>SUM(I31:I35)</f>
        <v>881.2</v>
      </c>
      <c r="J30" s="194">
        <f>E30-C30</f>
        <v>-10963.300000000003</v>
      </c>
      <c r="K30" s="138">
        <f>E30/C30*100</f>
        <v>62.110330812723767</v>
      </c>
      <c r="L30" s="194">
        <f>I30-E30</f>
        <v>-17090.3</v>
      </c>
      <c r="M30" s="138">
        <f>I30/E30*100</f>
        <v>4.9033191442005402</v>
      </c>
      <c r="N30" s="194">
        <f>SUM(N31:N35)</f>
        <v>-2570.1999999999998</v>
      </c>
      <c r="O30" s="138">
        <f>I30/G30*100</f>
        <v>25.53166830851249</v>
      </c>
      <c r="P30" s="139"/>
    </row>
    <row r="31" spans="1:16" s="8" customFormat="1" ht="39" customHeight="1">
      <c r="A31" s="112">
        <v>18010000</v>
      </c>
      <c r="B31" s="5" t="s">
        <v>100</v>
      </c>
      <c r="C31" s="76">
        <v>17</v>
      </c>
      <c r="D31" s="82">
        <v>1</v>
      </c>
      <c r="E31" s="87">
        <v>48</v>
      </c>
      <c r="F31" s="106"/>
      <c r="G31" s="87">
        <v>0</v>
      </c>
      <c r="H31" s="90"/>
      <c r="I31" s="130">
        <v>0</v>
      </c>
      <c r="J31" s="168">
        <f>E31-C31</f>
        <v>31</v>
      </c>
      <c r="K31" s="165">
        <f>E31/C31*100</f>
        <v>282.35294117647061</v>
      </c>
      <c r="L31" s="164">
        <f>I31-E31</f>
        <v>-48</v>
      </c>
      <c r="M31" s="165"/>
      <c r="N31" s="160"/>
      <c r="O31" s="165"/>
      <c r="P31" s="187" t="s">
        <v>102</v>
      </c>
    </row>
    <row r="32" spans="1:16" s="8" customFormat="1" ht="31.5" customHeight="1">
      <c r="A32" s="112">
        <v>18050000</v>
      </c>
      <c r="B32" s="5" t="s">
        <v>103</v>
      </c>
      <c r="C32" s="76">
        <v>12562.2</v>
      </c>
      <c r="D32" s="82">
        <v>1</v>
      </c>
      <c r="E32" s="87">
        <v>14472.1</v>
      </c>
      <c r="F32" s="106"/>
      <c r="G32" s="87">
        <v>0</v>
      </c>
      <c r="H32" s="90"/>
      <c r="I32" s="130">
        <v>0</v>
      </c>
      <c r="J32" s="168">
        <f t="shared" ref="J32:J35" si="6">E32-C32</f>
        <v>1909.8999999999996</v>
      </c>
      <c r="K32" s="165">
        <f t="shared" ref="K32:K35" si="7">E32/C32*100</f>
        <v>115.20354714938466</v>
      </c>
      <c r="L32" s="164">
        <f t="shared" ref="L32:L35" si="8">I32-E32</f>
        <v>-14472.1</v>
      </c>
      <c r="M32" s="165"/>
      <c r="N32" s="160"/>
      <c r="O32" s="165"/>
      <c r="P32" s="187" t="s">
        <v>102</v>
      </c>
    </row>
    <row r="33" spans="1:16" s="8" customFormat="1" ht="34.5" customHeight="1">
      <c r="A33" s="112">
        <v>24170000</v>
      </c>
      <c r="B33" s="5" t="s">
        <v>104</v>
      </c>
      <c r="C33" s="76">
        <v>2832.7</v>
      </c>
      <c r="D33" s="82">
        <v>1</v>
      </c>
      <c r="E33" s="87">
        <f>1360.3+194.8</f>
        <v>1555.1</v>
      </c>
      <c r="F33" s="106" t="s">
        <v>82</v>
      </c>
      <c r="G33" s="87">
        <f>E33</f>
        <v>1555.1</v>
      </c>
      <c r="H33" s="88">
        <v>1</v>
      </c>
      <c r="I33" s="130">
        <v>500</v>
      </c>
      <c r="J33" s="164">
        <f t="shared" si="6"/>
        <v>-1277.5999999999999</v>
      </c>
      <c r="K33" s="165">
        <f t="shared" si="7"/>
        <v>54.898153704945805</v>
      </c>
      <c r="L33" s="164">
        <f t="shared" si="8"/>
        <v>-1055.0999999999999</v>
      </c>
      <c r="M33" s="165">
        <f t="shared" ref="M33:M35" si="9">I33/E33*100</f>
        <v>32.15227316571282</v>
      </c>
      <c r="N33" s="164">
        <f t="shared" ref="N33:N35" si="10">I33-G33</f>
        <v>-1055.0999999999999</v>
      </c>
      <c r="O33" s="165">
        <f t="shared" ref="O33:O35" si="11">I33/G33*100</f>
        <v>32.15227316571282</v>
      </c>
      <c r="P33" s="187" t="s">
        <v>96</v>
      </c>
    </row>
    <row r="34" spans="1:16" s="8" customFormat="1" ht="37.5" customHeight="1">
      <c r="A34" s="112">
        <v>31030000</v>
      </c>
      <c r="B34" s="5" t="s">
        <v>105</v>
      </c>
      <c r="C34" s="76">
        <v>12524.9</v>
      </c>
      <c r="D34" s="82">
        <v>1</v>
      </c>
      <c r="E34" s="87">
        <v>778.8</v>
      </c>
      <c r="F34" s="106" t="s">
        <v>82</v>
      </c>
      <c r="G34" s="87">
        <v>778.8</v>
      </c>
      <c r="H34" s="88">
        <v>1</v>
      </c>
      <c r="I34" s="130">
        <v>0</v>
      </c>
      <c r="J34" s="164">
        <f t="shared" si="6"/>
        <v>-11746.1</v>
      </c>
      <c r="K34" s="165">
        <f t="shared" si="7"/>
        <v>6.2180137166763805</v>
      </c>
      <c r="L34" s="164">
        <f t="shared" si="8"/>
        <v>-778.8</v>
      </c>
      <c r="M34" s="165">
        <f t="shared" si="9"/>
        <v>0</v>
      </c>
      <c r="N34" s="164">
        <f t="shared" si="10"/>
        <v>-778.8</v>
      </c>
      <c r="O34" s="165">
        <f t="shared" si="11"/>
        <v>0</v>
      </c>
      <c r="P34" s="187" t="s">
        <v>96</v>
      </c>
    </row>
    <row r="35" spans="1:16" s="8" customFormat="1" ht="23.25" customHeight="1">
      <c r="A35" s="115">
        <v>33010000</v>
      </c>
      <c r="B35" s="113" t="s">
        <v>106</v>
      </c>
      <c r="C35" s="76">
        <v>998</v>
      </c>
      <c r="D35" s="89">
        <v>1</v>
      </c>
      <c r="E35" s="87">
        <f>1093.3+24.2</f>
        <v>1117.5</v>
      </c>
      <c r="F35" s="106" t="s">
        <v>82</v>
      </c>
      <c r="G35" s="87">
        <f>E35</f>
        <v>1117.5</v>
      </c>
      <c r="H35" s="88">
        <v>1</v>
      </c>
      <c r="I35" s="130">
        <v>381.2</v>
      </c>
      <c r="J35" s="168">
        <f t="shared" si="6"/>
        <v>119.5</v>
      </c>
      <c r="K35" s="165">
        <f t="shared" si="7"/>
        <v>111.97394789579158</v>
      </c>
      <c r="L35" s="164">
        <f t="shared" si="8"/>
        <v>-736.3</v>
      </c>
      <c r="M35" s="165">
        <f t="shared" si="9"/>
        <v>34.111856823266216</v>
      </c>
      <c r="N35" s="164">
        <f t="shared" si="10"/>
        <v>-736.3</v>
      </c>
      <c r="O35" s="165">
        <f t="shared" si="11"/>
        <v>34.111856823266216</v>
      </c>
      <c r="P35" s="187" t="s">
        <v>96</v>
      </c>
    </row>
    <row r="36" spans="1:16" s="8" customFormat="1" ht="26.25" customHeight="1">
      <c r="A36" s="150"/>
      <c r="B36" s="151" t="s">
        <v>45</v>
      </c>
      <c r="C36" s="152">
        <f>SUM(C37:C38)</f>
        <v>414.3</v>
      </c>
      <c r="D36" s="153"/>
      <c r="E36" s="135">
        <f>E37+E38</f>
        <v>312.39999999999998</v>
      </c>
      <c r="F36" s="136"/>
      <c r="G36" s="135">
        <v>0</v>
      </c>
      <c r="H36" s="137"/>
      <c r="I36" s="135">
        <f>I37+I38</f>
        <v>0</v>
      </c>
      <c r="J36" s="194">
        <f>E36-C36</f>
        <v>-101.90000000000003</v>
      </c>
      <c r="K36" s="138"/>
      <c r="L36" s="194">
        <f>I36-E36</f>
        <v>-312.39999999999998</v>
      </c>
      <c r="M36" s="138"/>
      <c r="N36" s="135"/>
      <c r="O36" s="138"/>
      <c r="P36" s="139"/>
    </row>
    <row r="37" spans="1:16" ht="48.75" customHeight="1">
      <c r="A37" s="116" t="s">
        <v>107</v>
      </c>
      <c r="B37" s="117" t="s">
        <v>108</v>
      </c>
      <c r="C37" s="78">
        <v>353.1</v>
      </c>
      <c r="D37" s="94">
        <v>0.5</v>
      </c>
      <c r="E37" s="87">
        <v>251.7</v>
      </c>
      <c r="F37" s="106"/>
      <c r="G37" s="87">
        <v>0</v>
      </c>
      <c r="H37" s="88"/>
      <c r="I37" s="130">
        <v>0</v>
      </c>
      <c r="J37" s="164">
        <f>E37-C37</f>
        <v>-101.40000000000003</v>
      </c>
      <c r="K37" s="165">
        <f>E37/C37*100</f>
        <v>71.282922684791842</v>
      </c>
      <c r="L37" s="164">
        <f>I37-E37</f>
        <v>-251.7</v>
      </c>
      <c r="M37" s="165"/>
      <c r="N37" s="160"/>
      <c r="O37" s="165"/>
      <c r="P37" s="187" t="s">
        <v>132</v>
      </c>
    </row>
    <row r="38" spans="1:16" ht="75.75" customHeight="1">
      <c r="A38" s="118">
        <v>18041500</v>
      </c>
      <c r="B38" s="117" t="s">
        <v>109</v>
      </c>
      <c r="C38" s="78">
        <v>61.2</v>
      </c>
      <c r="D38" s="94">
        <v>0.5</v>
      </c>
      <c r="E38" s="87">
        <v>60.7</v>
      </c>
      <c r="F38" s="106"/>
      <c r="G38" s="87">
        <v>0</v>
      </c>
      <c r="H38" s="88"/>
      <c r="I38" s="130">
        <v>0</v>
      </c>
      <c r="J38" s="129">
        <f>E38-C38</f>
        <v>-0.5</v>
      </c>
      <c r="K38" s="102">
        <f>E38/C38*100</f>
        <v>99.183006535947712</v>
      </c>
      <c r="L38" s="164">
        <f>I38-E38</f>
        <v>-60.7</v>
      </c>
      <c r="M38" s="102"/>
      <c r="N38" s="87"/>
      <c r="O38" s="102"/>
      <c r="P38" s="188" t="s">
        <v>84</v>
      </c>
    </row>
    <row r="39" spans="1:16" ht="31.5" hidden="1" customHeight="1">
      <c r="A39" s="119"/>
      <c r="B39" s="117" t="s">
        <v>48</v>
      </c>
      <c r="C39" s="78"/>
      <c r="D39" s="95"/>
      <c r="E39" s="87">
        <v>0</v>
      </c>
      <c r="F39" s="106"/>
      <c r="G39" s="87"/>
      <c r="H39" s="90"/>
      <c r="I39" s="87">
        <v>0</v>
      </c>
      <c r="J39" s="87"/>
      <c r="K39" s="102"/>
      <c r="L39" s="87"/>
      <c r="M39" s="102"/>
      <c r="N39" s="87"/>
      <c r="O39" s="102"/>
      <c r="P39" s="128"/>
    </row>
    <row r="40" spans="1:16" ht="29.25" customHeight="1">
      <c r="A40" s="140"/>
      <c r="B40" s="141" t="s">
        <v>49</v>
      </c>
      <c r="C40" s="142">
        <f>SUM(C41:C43)</f>
        <v>1100.5999999999999</v>
      </c>
      <c r="D40" s="137" t="s">
        <v>99</v>
      </c>
      <c r="E40" s="135">
        <f>E43+E42</f>
        <v>529.29999999999995</v>
      </c>
      <c r="F40" s="136" t="s">
        <v>99</v>
      </c>
      <c r="G40" s="135">
        <f>SUM(G41:G43)</f>
        <v>217.4</v>
      </c>
      <c r="H40" s="137" t="s">
        <v>99</v>
      </c>
      <c r="I40" s="135">
        <f>SUM(I41:I43)</f>
        <v>230</v>
      </c>
      <c r="J40" s="194">
        <f>E40-C40</f>
        <v>-571.29999999999995</v>
      </c>
      <c r="K40" s="138">
        <f>E40/C40*100</f>
        <v>48.091949845538792</v>
      </c>
      <c r="L40" s="194">
        <f>I40-E40</f>
        <v>-299.29999999999995</v>
      </c>
      <c r="M40" s="138">
        <f>I40/E40*100</f>
        <v>43.453617986019275</v>
      </c>
      <c r="N40" s="135">
        <f t="shared" ref="N40:N47" si="12">I40-G40</f>
        <v>12.599999999999994</v>
      </c>
      <c r="O40" s="138">
        <f t="shared" ref="O40:O47" si="13">I40/G40*100</f>
        <v>105.79576816927323</v>
      </c>
      <c r="P40" s="143"/>
    </row>
    <row r="41" spans="1:16" ht="68.25" hidden="1" customHeight="1">
      <c r="A41" s="116" t="s">
        <v>107</v>
      </c>
      <c r="B41" s="117" t="s">
        <v>108</v>
      </c>
      <c r="C41" s="78"/>
      <c r="D41" s="94"/>
      <c r="E41" s="87"/>
      <c r="F41" s="106"/>
      <c r="G41" s="87"/>
      <c r="H41" s="88"/>
      <c r="I41" s="130"/>
      <c r="J41" s="164"/>
      <c r="K41" s="165"/>
      <c r="L41" s="164"/>
      <c r="M41" s="165"/>
      <c r="N41" s="160"/>
      <c r="O41" s="165"/>
      <c r="P41" s="187"/>
    </row>
    <row r="42" spans="1:16" ht="55.5" customHeight="1">
      <c r="A42" s="116" t="s">
        <v>111</v>
      </c>
      <c r="B42" s="117" t="s">
        <v>112</v>
      </c>
      <c r="C42" s="78">
        <v>484.1</v>
      </c>
      <c r="D42" s="94">
        <v>0.25</v>
      </c>
      <c r="E42" s="87">
        <v>311.89999999999998</v>
      </c>
      <c r="F42" s="106"/>
      <c r="G42" s="87">
        <v>0</v>
      </c>
      <c r="H42" s="88"/>
      <c r="I42" s="130">
        <v>0</v>
      </c>
      <c r="J42" s="164">
        <f t="shared" ref="J42:J47" si="14">E42-C42</f>
        <v>-172.20000000000005</v>
      </c>
      <c r="K42" s="165">
        <f t="shared" ref="K42:K47" si="15">E42/C42*100</f>
        <v>64.428837017145213</v>
      </c>
      <c r="L42" s="164">
        <f t="shared" ref="L42:L47" si="16">I42-E42</f>
        <v>-311.89999999999998</v>
      </c>
      <c r="M42" s="165">
        <f t="shared" ref="M42:M47" si="17">I42/E42*100</f>
        <v>0</v>
      </c>
      <c r="N42" s="160"/>
      <c r="O42" s="165"/>
      <c r="P42" s="187" t="s">
        <v>134</v>
      </c>
    </row>
    <row r="43" spans="1:16" ht="45" customHeight="1">
      <c r="A43" s="118">
        <v>24062100</v>
      </c>
      <c r="B43" s="117" t="s">
        <v>114</v>
      </c>
      <c r="C43" s="78">
        <v>616.5</v>
      </c>
      <c r="D43" s="94">
        <v>0.5</v>
      </c>
      <c r="E43" s="87">
        <v>217.4</v>
      </c>
      <c r="F43" s="106" t="s">
        <v>110</v>
      </c>
      <c r="G43" s="87">
        <f>E43</f>
        <v>217.4</v>
      </c>
      <c r="H43" s="88">
        <v>0.5</v>
      </c>
      <c r="I43" s="130">
        <v>230</v>
      </c>
      <c r="J43" s="164">
        <f t="shared" si="14"/>
        <v>-399.1</v>
      </c>
      <c r="K43" s="165">
        <f t="shared" si="15"/>
        <v>35.263584752635843</v>
      </c>
      <c r="L43" s="168">
        <f t="shared" si="16"/>
        <v>12.599999999999994</v>
      </c>
      <c r="M43" s="165">
        <f t="shared" si="17"/>
        <v>105.79576816927323</v>
      </c>
      <c r="N43" s="160">
        <f t="shared" si="12"/>
        <v>12.599999999999994</v>
      </c>
      <c r="O43" s="165">
        <f t="shared" si="13"/>
        <v>105.79576816927323</v>
      </c>
      <c r="P43" s="187" t="s">
        <v>96</v>
      </c>
    </row>
    <row r="44" spans="1:16" s="8" customFormat="1" ht="28.5" customHeight="1">
      <c r="A44" s="144">
        <v>25000000</v>
      </c>
      <c r="B44" s="145" t="s">
        <v>53</v>
      </c>
      <c r="C44" s="146">
        <v>5222.3</v>
      </c>
      <c r="D44" s="147">
        <v>1</v>
      </c>
      <c r="E44" s="148">
        <v>5127.1000000000004</v>
      </c>
      <c r="F44" s="149" t="s">
        <v>82</v>
      </c>
      <c r="G44" s="148">
        <f>E44</f>
        <v>5127.1000000000004</v>
      </c>
      <c r="H44" s="147">
        <v>1</v>
      </c>
      <c r="I44" s="148">
        <v>4729.5</v>
      </c>
      <c r="J44" s="190">
        <f t="shared" si="14"/>
        <v>-95.199999999999818</v>
      </c>
      <c r="K44" s="191">
        <f t="shared" si="15"/>
        <v>98.177048426938327</v>
      </c>
      <c r="L44" s="192">
        <f t="shared" si="16"/>
        <v>-397.60000000000036</v>
      </c>
      <c r="M44" s="191">
        <f t="shared" si="17"/>
        <v>92.24512882526183</v>
      </c>
      <c r="N44" s="193">
        <f t="shared" si="12"/>
        <v>-397.60000000000036</v>
      </c>
      <c r="O44" s="191">
        <f t="shared" si="13"/>
        <v>92.24512882526183</v>
      </c>
      <c r="P44" s="195" t="s">
        <v>96</v>
      </c>
    </row>
    <row r="45" spans="1:16" ht="35.25" customHeight="1">
      <c r="A45" s="144">
        <v>50110000</v>
      </c>
      <c r="B45" s="145" t="s">
        <v>115</v>
      </c>
      <c r="C45" s="146">
        <v>1087.3</v>
      </c>
      <c r="D45" s="147">
        <v>1</v>
      </c>
      <c r="E45" s="148">
        <v>1799.2</v>
      </c>
      <c r="F45" s="149" t="s">
        <v>82</v>
      </c>
      <c r="G45" s="148">
        <v>1799.2</v>
      </c>
      <c r="H45" s="147">
        <v>1</v>
      </c>
      <c r="I45" s="148">
        <v>5</v>
      </c>
      <c r="J45" s="190">
        <f t="shared" si="14"/>
        <v>711.90000000000009</v>
      </c>
      <c r="K45" s="191">
        <f t="shared" si="15"/>
        <v>165.47411018118277</v>
      </c>
      <c r="L45" s="190">
        <f t="shared" si="16"/>
        <v>-1794.2</v>
      </c>
      <c r="M45" s="191">
        <f t="shared" si="17"/>
        <v>0.27790128946198311</v>
      </c>
      <c r="N45" s="190">
        <f t="shared" si="12"/>
        <v>-1794.2</v>
      </c>
      <c r="O45" s="191">
        <f t="shared" si="13"/>
        <v>0.27790128946198311</v>
      </c>
      <c r="P45" s="195" t="s">
        <v>116</v>
      </c>
    </row>
    <row r="46" spans="1:16" s="8" customFormat="1" ht="26.25" customHeight="1">
      <c r="A46" s="118"/>
      <c r="B46" s="120" t="s">
        <v>54</v>
      </c>
      <c r="C46" s="79">
        <f>C30+C36+C40+C44+C45</f>
        <v>36759.300000000003</v>
      </c>
      <c r="D46" s="95" t="s">
        <v>99</v>
      </c>
      <c r="E46" s="79">
        <f>E30+E36+E40+E44+E45</f>
        <v>25739.500000000004</v>
      </c>
      <c r="F46" s="107" t="s">
        <v>99</v>
      </c>
      <c r="G46" s="79">
        <f>G30+G36+G40+G44+G45</f>
        <v>10595.1</v>
      </c>
      <c r="H46" s="93" t="s">
        <v>99</v>
      </c>
      <c r="I46" s="196">
        <f>I30+I36+I40+I44+I45</f>
        <v>5845.7</v>
      </c>
      <c r="J46" s="197">
        <f t="shared" si="14"/>
        <v>-11019.8</v>
      </c>
      <c r="K46" s="103">
        <f t="shared" si="15"/>
        <v>70.021735996060869</v>
      </c>
      <c r="L46" s="197">
        <f t="shared" si="16"/>
        <v>-19893.800000000003</v>
      </c>
      <c r="M46" s="103">
        <f t="shared" si="17"/>
        <v>22.711008372346001</v>
      </c>
      <c r="N46" s="197">
        <f t="shared" si="12"/>
        <v>-4749.4000000000005</v>
      </c>
      <c r="O46" s="103">
        <f t="shared" si="13"/>
        <v>55.173617993223282</v>
      </c>
      <c r="P46" s="126"/>
    </row>
    <row r="47" spans="1:16" s="8" customFormat="1" ht="21.75" customHeight="1">
      <c r="A47" s="73"/>
      <c r="B47" s="120" t="s">
        <v>66</v>
      </c>
      <c r="C47" s="79">
        <f>C28+C46</f>
        <v>247524.7</v>
      </c>
      <c r="D47" s="198" t="s">
        <v>99</v>
      </c>
      <c r="E47" s="79">
        <f>E28+E46</f>
        <v>237133.40000000005</v>
      </c>
      <c r="F47" s="181" t="s">
        <v>99</v>
      </c>
      <c r="G47" s="79">
        <f>G28+G46</f>
        <v>209307.60000000006</v>
      </c>
      <c r="H47" s="182" t="s">
        <v>99</v>
      </c>
      <c r="I47" s="196">
        <f>I28+I46</f>
        <v>220982.7</v>
      </c>
      <c r="J47" s="184">
        <f t="shared" si="14"/>
        <v>-10391.299999999959</v>
      </c>
      <c r="K47" s="185">
        <f t="shared" si="15"/>
        <v>95.801913910005766</v>
      </c>
      <c r="L47" s="184">
        <f t="shared" si="16"/>
        <v>-16150.700000000041</v>
      </c>
      <c r="M47" s="185">
        <f t="shared" si="17"/>
        <v>93.18919224369067</v>
      </c>
      <c r="N47" s="180">
        <f t="shared" si="12"/>
        <v>11675.099999999948</v>
      </c>
      <c r="O47" s="185">
        <f t="shared" si="13"/>
        <v>105.57796276867153</v>
      </c>
      <c r="P47" s="199"/>
    </row>
    <row r="48" spans="1:16" s="8" customFormat="1" ht="23.25" hidden="1" customHeight="1">
      <c r="A48" s="73"/>
      <c r="B48" s="120" t="s">
        <v>121</v>
      </c>
      <c r="C48" s="79"/>
      <c r="D48" s="198"/>
      <c r="E48" s="79"/>
      <c r="F48" s="181"/>
      <c r="G48" s="79">
        <v>0</v>
      </c>
      <c r="H48" s="182"/>
      <c r="I48" s="202">
        <v>0</v>
      </c>
      <c r="J48" s="184"/>
      <c r="K48" s="185"/>
      <c r="L48" s="184"/>
      <c r="M48" s="185"/>
      <c r="N48" s="180"/>
      <c r="O48" s="185"/>
      <c r="P48" s="199"/>
    </row>
    <row r="49" spans="1:16" s="8" customFormat="1" ht="22.5" customHeight="1">
      <c r="A49" s="118"/>
      <c r="B49" s="120" t="s">
        <v>117</v>
      </c>
      <c r="C49" s="79"/>
      <c r="D49" s="95"/>
      <c r="E49" s="92">
        <v>0</v>
      </c>
      <c r="F49" s="107"/>
      <c r="G49" s="92"/>
      <c r="H49" s="93"/>
      <c r="I49" s="203">
        <v>57225.1</v>
      </c>
      <c r="J49" s="92"/>
      <c r="K49" s="103"/>
      <c r="L49" s="92"/>
      <c r="M49" s="103"/>
      <c r="N49" s="92"/>
      <c r="O49" s="103"/>
      <c r="P49" s="126"/>
    </row>
    <row r="50" spans="1:16" s="8" customFormat="1" ht="23.25" customHeight="1">
      <c r="A50" s="73"/>
      <c r="B50" s="120" t="s">
        <v>120</v>
      </c>
      <c r="C50" s="79"/>
      <c r="D50" s="198" t="s">
        <v>99</v>
      </c>
      <c r="E50" s="79">
        <f>E47+E48</f>
        <v>237133.40000000005</v>
      </c>
      <c r="F50" s="181" t="s">
        <v>99</v>
      </c>
      <c r="G50" s="79">
        <f>G47</f>
        <v>209307.60000000006</v>
      </c>
      <c r="H50" s="182" t="s">
        <v>99</v>
      </c>
      <c r="I50" s="196">
        <f>I47+I49</f>
        <v>278207.8</v>
      </c>
      <c r="J50" s="184"/>
      <c r="K50" s="185"/>
      <c r="L50" s="204">
        <f>I50-E50</f>
        <v>41074.399999999936</v>
      </c>
      <c r="M50" s="185">
        <f>I50/E50*100</f>
        <v>117.32122088242312</v>
      </c>
      <c r="N50" s="180">
        <f>I50-G50</f>
        <v>68900.199999999924</v>
      </c>
      <c r="O50" s="185">
        <f>I50/G50*100</f>
        <v>132.91815490694074</v>
      </c>
      <c r="P50" s="199"/>
    </row>
    <row r="51" spans="1:16" s="8" customFormat="1" ht="51" customHeight="1">
      <c r="A51" s="121"/>
      <c r="B51" s="122" t="s">
        <v>118</v>
      </c>
      <c r="C51" s="80">
        <v>46200.1</v>
      </c>
      <c r="D51" s="96" t="s">
        <v>99</v>
      </c>
      <c r="E51" s="97">
        <v>37349.1</v>
      </c>
      <c r="F51" s="108" t="s">
        <v>99</v>
      </c>
      <c r="G51" s="97">
        <v>37349.1</v>
      </c>
      <c r="H51" s="96" t="s">
        <v>99</v>
      </c>
      <c r="I51" s="205">
        <v>22501.9</v>
      </c>
      <c r="J51" s="201">
        <f>E51-C51</f>
        <v>-8851</v>
      </c>
      <c r="K51" s="97">
        <f>E51/C51*100</f>
        <v>80.842032809452789</v>
      </c>
      <c r="L51" s="201">
        <f>I51-E51</f>
        <v>-14847.199999999997</v>
      </c>
      <c r="M51" s="97">
        <f>I51/E51*100</f>
        <v>60.247502617198279</v>
      </c>
      <c r="N51" s="201">
        <f>I51-G51</f>
        <v>-14847.199999999997</v>
      </c>
      <c r="O51" s="97">
        <f>I51/G51*100</f>
        <v>60.247502617198279</v>
      </c>
      <c r="P51" s="200" t="s">
        <v>119</v>
      </c>
    </row>
  </sheetData>
  <mergeCells count="14">
    <mergeCell ref="A1:P1"/>
    <mergeCell ref="A6:P6"/>
    <mergeCell ref="A29:P29"/>
    <mergeCell ref="J3:O3"/>
    <mergeCell ref="J4:K4"/>
    <mergeCell ref="N4:O4"/>
    <mergeCell ref="A3:A5"/>
    <mergeCell ref="L4:M4"/>
    <mergeCell ref="P3:P5"/>
    <mergeCell ref="B3:B5"/>
    <mergeCell ref="C3:C5"/>
    <mergeCell ref="D3:E5"/>
    <mergeCell ref="H3:I5"/>
    <mergeCell ref="F3:G5"/>
  </mergeCells>
  <pageMargins left="0.15748031496062992" right="0.15748031496062992" top="0.15748031496062992" bottom="0.15748031496062992" header="0.15748031496062992" footer="0.15748031496062992"/>
  <pageSetup paperSize="9" scale="55" fitToHeight="2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розрахунок доходів</vt:lpstr>
      <vt:lpstr>розрахунок на 2015 рік</vt:lpstr>
      <vt:lpstr>'розрахунок доходів'!Заголовки_для_печати</vt:lpstr>
      <vt:lpstr>'розрахунок на 2015 рік'!Заголовки_для_печати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2015-01-05T08:59:08Z</cp:lastPrinted>
  <dcterms:created xsi:type="dcterms:W3CDTF">2014-08-19T12:13:32Z</dcterms:created>
  <dcterms:modified xsi:type="dcterms:W3CDTF">2015-01-05T08:59:13Z</dcterms:modified>
</cp:coreProperties>
</file>